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19" activeTab="6"/>
  </bookViews>
  <sheets>
    <sheet name="body družstva" sheetId="1" r:id="rId1"/>
    <sheet name="Moravská Třebová" sheetId="2" r:id="rId2"/>
    <sheet name="Polička" sheetId="3" r:id="rId3"/>
    <sheet name="Svitavy A" sheetId="4" r:id="rId4"/>
    <sheet name="Svitavy B" sheetId="5" r:id="rId5"/>
    <sheet name="Ústí nad Orlicí" sheetId="6" r:id="rId6"/>
    <sheet name="Žamberk A" sheetId="7" r:id="rId7"/>
    <sheet name="Žamberk B" sheetId="8" r:id="rId8"/>
    <sheet name="600 m" sheetId="9" r:id="rId9"/>
    <sheet name="60 m ručně" sheetId="10" r:id="rId10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<sst xmlns="http://schemas.openxmlformats.org/spreadsheetml/2006/main" count="301" uniqueCount="103">
  <si>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</si>
  <si>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</si>
  <si>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</si>
  <si>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</si>
  <si>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</si>
  <si>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</si>
  <si>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</si>
  <si>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</si>
  <si>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</si>
  <si>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</si>
  <si>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</si>
  <si>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</si>
  <si>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</si>
  <si>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</si>
  <si>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</si>
  <si>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</si>
  <si>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</si>
  <si>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</si>
  <si>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</si>
  <si>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</si>
  <si>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</si>
  <si>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</si>
  <si>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</si>
  <si>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</si>
  <si>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</si>
  <si>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</si>
  <si>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</si>
  <si>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Král Jan</t>
  </si>
  <si>
    <t>Trnka Jiří</t>
  </si>
  <si>
    <t>Janků Tomáš</t>
  </si>
  <si>
    <t>Bryška Tomáš</t>
  </si>
  <si>
    <t>Barvínek Daniel</t>
  </si>
  <si>
    <t>čas</t>
  </si>
  <si>
    <t>body</t>
  </si>
  <si>
    <t>Filipi Štěpán</t>
  </si>
  <si>
    <t>Maček Tomáš</t>
  </si>
  <si>
    <t>Jaroš Josef</t>
  </si>
  <si>
    <t>Akak Ondřej</t>
  </si>
  <si>
    <t>Van Sas Samuel</t>
  </si>
  <si>
    <t>2005</t>
  </si>
  <si>
    <t>2006</t>
  </si>
  <si>
    <t>2007</t>
  </si>
  <si>
    <t>2008</t>
  </si>
  <si>
    <t>Celkové pořadí</t>
  </si>
  <si>
    <t>Iscarex</t>
  </si>
  <si>
    <t>Hryca Jan</t>
  </si>
  <si>
    <t>Kubišta Martin</t>
  </si>
  <si>
    <t>Pecháček Matěj</t>
  </si>
  <si>
    <t>Karpeles Daniel</t>
  </si>
  <si>
    <t>Holec Radek</t>
  </si>
  <si>
    <t xml:space="preserve"> 2:32,5</t>
  </si>
  <si>
    <t xml:space="preserve"> 2:18,9</t>
  </si>
  <si>
    <t>Osmík Krištof</t>
  </si>
  <si>
    <t>Osmík Tobiáš</t>
  </si>
  <si>
    <t xml:space="preserve"> 2:23,7</t>
  </si>
  <si>
    <t xml:space="preserve"> 2:33,3</t>
  </si>
  <si>
    <t>Trnka Aleš</t>
  </si>
  <si>
    <t>Lichtág Jan</t>
  </si>
  <si>
    <t xml:space="preserve"> 2:17,9</t>
  </si>
  <si>
    <t xml:space="preserve"> 2:21,9</t>
  </si>
  <si>
    <t xml:space="preserve"> 2:33,6</t>
  </si>
  <si>
    <t xml:space="preserve"> 2:30,8</t>
  </si>
  <si>
    <t>Žamberk A</t>
  </si>
  <si>
    <t>Žamberk B</t>
  </si>
  <si>
    <t>MB</t>
  </si>
  <si>
    <t>Matyáš Jirka</t>
  </si>
  <si>
    <t>Hovorka Jakub</t>
  </si>
  <si>
    <t>Rydlo Ondřej</t>
  </si>
  <si>
    <t>Tobiáš Jáchym</t>
  </si>
  <si>
    <t>Jansa Matěj</t>
  </si>
  <si>
    <t xml:space="preserve"> 2:57,4</t>
  </si>
  <si>
    <t xml:space="preserve"> 2:50,2</t>
  </si>
  <si>
    <t xml:space="preserve"> 2:34,6</t>
  </si>
  <si>
    <t xml:space="preserve"> 2:46,3</t>
  </si>
  <si>
    <t xml:space="preserve"> 2:35,3</t>
  </si>
  <si>
    <t xml:space="preserve"> 2:28,6</t>
  </si>
  <si>
    <t>Brázda Zdeněk</t>
  </si>
  <si>
    <t xml:space="preserve"> 2:44,7</t>
  </si>
  <si>
    <t xml:space="preserve"> 2:30,2</t>
  </si>
  <si>
    <t xml:space="preserve"> 2:44,9</t>
  </si>
  <si>
    <t>Muška Filip</t>
  </si>
  <si>
    <t>Koblovcký Jakub</t>
  </si>
  <si>
    <t xml:space="preserve"> 2:33,1</t>
  </si>
  <si>
    <t xml:space="preserve"> 2:37,9</t>
  </si>
  <si>
    <t xml:space="preserve"> 2:06,2</t>
  </si>
  <si>
    <t>Tobiška Štěpán</t>
  </si>
  <si>
    <t>Zvoník Šimon</t>
  </si>
  <si>
    <t>Matěj Jaroš</t>
  </si>
  <si>
    <t xml:space="preserve"> 2:15,8</t>
  </si>
  <si>
    <t xml:space="preserve"> 2:07,3</t>
  </si>
  <si>
    <t xml:space="preserve"> 2:25,7</t>
  </si>
  <si>
    <t xml:space="preserve"> 2:10,6</t>
  </si>
  <si>
    <t xml:space="preserve"> 2:11,4</t>
  </si>
  <si>
    <t xml:space="preserve"> 2:25,2</t>
  </si>
  <si>
    <t>Pail Lukáš</t>
  </si>
  <si>
    <t>Holec Jan</t>
  </si>
  <si>
    <t xml:space="preserve"> 2:12,1</t>
  </si>
  <si>
    <t xml:space="preserve"> 2:29,3</t>
  </si>
  <si>
    <t xml:space="preserve"> 2:19,9</t>
  </si>
  <si>
    <t xml:space="preserve"> 2:06,4</t>
  </si>
  <si>
    <t xml:space="preserve"> 2:32,0</t>
  </si>
  <si>
    <t>Výsledky po II. Kole</t>
  </si>
  <si>
    <t>Výsledky III. kola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</si>
</sst>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3" borderId="10" xfId="36" applyNumberFormat="1" applyFont="1" applyFill="1" applyBorder="1" applyAlignment="1">
      <alignment horizontal="center"/>
      <protection/>
    </xf>
    <xf numFmtId="0" fontId="2" fillId="34" borderId="10" xfId="36" applyFont="1" applyFill="1" applyBorder="1">
      <alignment/>
      <protection/>
    </xf>
    <xf numFmtId="0" fontId="4" fillId="0" borderId="10" xfId="36" applyFont="1" applyBorder="1">
      <alignment/>
      <protection/>
    </xf>
    <xf numFmtId="2" fontId="2" fillId="0" borderId="10" xfId="36" applyNumberFormat="1" applyFont="1" applyFill="1" applyBorder="1">
      <alignment/>
      <protection/>
    </xf>
    <xf numFmtId="164" fontId="2" fillId="0" borderId="10" xfId="36" applyNumberFormat="1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2" fillId="0" borderId="0" xfId="36" applyNumberFormat="1" applyFont="1">
      <alignment/>
      <protection/>
    </xf>
    <xf numFmtId="47" fontId="2" fillId="33" borderId="10" xfId="36" applyNumberFormat="1" applyFont="1" applyFill="1" applyBorder="1">
      <alignment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6"/>
  <sheetViews>
    <sheetView zoomScalePageLayoutView="0" workbookViewId="0" topLeftCell="A1">
      <selection activeCell="A26" sqref="A26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31" t="s">
        <v>102</v>
      </c>
      <c r="F1" s="31" t="s">
        <v>101</v>
      </c>
    </row>
    <row r="2" spans="1:8" ht="12.75">
      <c r="A2" s="3" t="s">
        <v>0</v>
      </c>
      <c r="B2" s="4" t="s">
        <v>1</v>
      </c>
      <c r="C2" s="3" t="s">
        <v>2</v>
      </c>
      <c r="F2" s="34" t="s">
        <v>0</v>
      </c>
      <c r="G2" s="34" t="s">
        <v>1</v>
      </c>
      <c r="H2" s="34" t="s">
        <v>2</v>
      </c>
    </row>
    <row r="3" spans="1:8" ht="12.75">
      <c r="A3" s="31" t="s">
        <v>62</v>
      </c>
      <c r="B3" s="2">
        <f>+'Žamberk A'!P12</f>
        <v>2365</v>
      </c>
      <c r="C3" s="1">
        <v>7</v>
      </c>
      <c r="F3" s="31" t="s">
        <v>62</v>
      </c>
      <c r="G3" s="35">
        <v>4932</v>
      </c>
      <c r="H3" s="35">
        <v>13</v>
      </c>
    </row>
    <row r="4" spans="1:8" ht="12.75">
      <c r="A4" s="1" t="s">
        <v>7</v>
      </c>
      <c r="B4" s="2">
        <f>+'Svitavy B'!P12</f>
        <v>2346</v>
      </c>
      <c r="C4" s="1">
        <v>6</v>
      </c>
      <c r="F4" s="1" t="s">
        <v>4</v>
      </c>
      <c r="G4" s="35">
        <v>4750</v>
      </c>
      <c r="H4" s="35">
        <v>11</v>
      </c>
    </row>
    <row r="5" spans="1:8" ht="12.75">
      <c r="A5" s="1" t="s">
        <v>4</v>
      </c>
      <c r="B5" s="2">
        <f>+Polička!P12</f>
        <v>1663</v>
      </c>
      <c r="C5" s="1">
        <v>5</v>
      </c>
      <c r="F5" s="1" t="s">
        <v>7</v>
      </c>
      <c r="G5" s="35">
        <v>4350</v>
      </c>
      <c r="H5" s="35">
        <v>11</v>
      </c>
    </row>
    <row r="6" spans="1:8" ht="12.75">
      <c r="A6" s="1" t="s">
        <v>6</v>
      </c>
      <c r="B6" s="2">
        <f>+'Moravská Třebová'!P12</f>
        <v>1087</v>
      </c>
      <c r="C6" s="1">
        <v>4</v>
      </c>
      <c r="F6" s="1" t="s">
        <v>6</v>
      </c>
      <c r="G6" s="35">
        <v>3309</v>
      </c>
      <c r="H6" s="35">
        <v>9</v>
      </c>
    </row>
    <row r="7" spans="1:8" ht="12.75">
      <c r="A7" s="1" t="s">
        <v>5</v>
      </c>
      <c r="B7" s="2">
        <f>+'Ústí nad Orlicí'!P12</f>
        <v>757</v>
      </c>
      <c r="C7" s="1">
        <v>3</v>
      </c>
      <c r="F7" s="1" t="s">
        <v>3</v>
      </c>
      <c r="G7" s="35">
        <v>2414</v>
      </c>
      <c r="H7" s="35">
        <v>5</v>
      </c>
    </row>
    <row r="8" spans="1:8" ht="12.75">
      <c r="A8" s="1" t="s">
        <v>3</v>
      </c>
      <c r="B8" s="2">
        <f>+'Svitavy A'!P12</f>
        <v>745</v>
      </c>
      <c r="C8" s="1">
        <v>2</v>
      </c>
      <c r="F8" s="1" t="s">
        <v>5</v>
      </c>
      <c r="G8" s="35">
        <v>2448</v>
      </c>
      <c r="H8" s="35">
        <v>3</v>
      </c>
    </row>
    <row r="9" spans="1:8" ht="12.75">
      <c r="A9" s="31" t="s">
        <v>44</v>
      </c>
      <c r="B9" s="2">
        <v>0</v>
      </c>
      <c r="C9" s="1">
        <v>-1</v>
      </c>
      <c r="F9" s="31" t="s">
        <v>44</v>
      </c>
      <c r="G9" s="35">
        <v>0</v>
      </c>
      <c r="H9" s="35">
        <v>-2</v>
      </c>
    </row>
    <row r="10" spans="1:8" ht="12.75">
      <c r="A10" s="31" t="s">
        <v>63</v>
      </c>
      <c r="B10" s="2">
        <f>+'Žamberk B'!P12</f>
        <v>946</v>
      </c>
      <c r="C10" s="31" t="s">
        <v>64</v>
      </c>
      <c r="F10" s="31" t="s">
        <v>63</v>
      </c>
      <c r="G10" s="2">
        <f>+'Žamberk B'!U12</f>
        <v>0</v>
      </c>
      <c r="H10" s="31" t="s">
        <v>64</v>
      </c>
    </row>
    <row r="13" ht="12.75">
      <c r="A13" s="31" t="s">
        <v>43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31" t="s">
        <v>62</v>
      </c>
      <c r="B15" s="35">
        <f aca="true" t="shared" si="0" ref="B15:B22">VLOOKUP($A15,$A$2:$C$11,2,0)+VLOOKUP($A15,$F$2:$H$11,2,0)</f>
        <v>7297</v>
      </c>
      <c r="C15" s="35">
        <f aca="true" t="shared" si="1" ref="C15:C21">VLOOKUP($A15,$A$2:$C$9,3,0)+VLOOKUP($A15,$F$2:$H$11,3,0)</f>
        <v>20</v>
      </c>
    </row>
    <row r="16" spans="1:3" ht="12.75">
      <c r="A16" s="1" t="s">
        <v>7</v>
      </c>
      <c r="B16" s="35">
        <f t="shared" si="0"/>
        <v>6696</v>
      </c>
      <c r="C16" s="35">
        <f>VLOOKUP($A16,$A$2:$C$9,3,0)+VLOOKUP($A16,$F$2:$H$11,3,0)</f>
        <v>17</v>
      </c>
    </row>
    <row r="17" spans="1:3" ht="12.75">
      <c r="A17" s="1" t="s">
        <v>4</v>
      </c>
      <c r="B17" s="35">
        <f t="shared" si="0"/>
        <v>6413</v>
      </c>
      <c r="C17" s="35">
        <f>VLOOKUP($A17,$A$2:$C$9,3,0)+VLOOKUP($A17,$F$2:$H$11,3,0)</f>
        <v>16</v>
      </c>
    </row>
    <row r="18" spans="1:3" ht="12.75">
      <c r="A18" s="1" t="s">
        <v>6</v>
      </c>
      <c r="B18" s="35">
        <f t="shared" si="0"/>
        <v>4396</v>
      </c>
      <c r="C18" s="35">
        <f t="shared" si="1"/>
        <v>13</v>
      </c>
    </row>
    <row r="19" spans="1:3" ht="12.75">
      <c r="A19" s="1" t="s">
        <v>3</v>
      </c>
      <c r="B19" s="35">
        <f t="shared" si="0"/>
        <v>3159</v>
      </c>
      <c r="C19" s="35">
        <f t="shared" si="1"/>
        <v>7</v>
      </c>
    </row>
    <row r="20" spans="1:3" ht="12.75">
      <c r="A20" s="1" t="s">
        <v>5</v>
      </c>
      <c r="B20" s="35">
        <f t="shared" si="0"/>
        <v>3205</v>
      </c>
      <c r="C20" s="35">
        <f t="shared" si="1"/>
        <v>6</v>
      </c>
    </row>
    <row r="21" spans="1:3" ht="12.75">
      <c r="A21" s="31" t="s">
        <v>44</v>
      </c>
      <c r="B21" s="35">
        <f t="shared" si="0"/>
        <v>0</v>
      </c>
      <c r="C21" s="35">
        <f t="shared" si="1"/>
        <v>-3</v>
      </c>
    </row>
    <row r="22" spans="1:3" ht="12.75">
      <c r="A22" s="31" t="s">
        <v>63</v>
      </c>
      <c r="B22" s="35">
        <f t="shared" si="0"/>
        <v>946</v>
      </c>
      <c r="C22" s="31" t="s">
        <v>64</v>
      </c>
    </row>
    <row r="26" ht="12.75">
      <c r="A26" s="3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9" customWidth="1"/>
    <col min="3" max="16384" width="8.7109375" style="1" customWidth="1"/>
  </cols>
  <sheetData>
    <row r="1" spans="1:2" ht="12.75">
      <c r="A1" s="1" t="s">
        <v>32</v>
      </c>
      <c r="B1" s="29" t="s">
        <v>33</v>
      </c>
    </row>
    <row r="2" spans="1:2" ht="12.75">
      <c r="A2" s="30">
        <v>6</v>
      </c>
      <c r="B2" s="29">
        <v>1170</v>
      </c>
    </row>
    <row r="3" spans="1:2" ht="12.75">
      <c r="A3" s="30">
        <v>6.1</v>
      </c>
      <c r="B3" s="29">
        <v>1130</v>
      </c>
    </row>
    <row r="4" spans="1:2" ht="12.75">
      <c r="A4" s="30">
        <v>6.2</v>
      </c>
      <c r="B4" s="29">
        <v>1091</v>
      </c>
    </row>
    <row r="5" spans="1:2" ht="12.75">
      <c r="A5" s="30">
        <v>6.3</v>
      </c>
      <c r="B5" s="29">
        <v>1052</v>
      </c>
    </row>
    <row r="6" spans="1:2" ht="12.75">
      <c r="A6" s="30">
        <v>6.4</v>
      </c>
      <c r="B6" s="29">
        <v>1014</v>
      </c>
    </row>
    <row r="7" spans="1:2" ht="12.75">
      <c r="A7" s="30">
        <v>6.5</v>
      </c>
      <c r="B7" s="29">
        <v>977</v>
      </c>
    </row>
    <row r="8" spans="1:2" ht="12.75">
      <c r="A8" s="30">
        <v>6.6</v>
      </c>
      <c r="B8" s="29">
        <v>940</v>
      </c>
    </row>
    <row r="9" spans="1:2" ht="12.75">
      <c r="A9" s="30">
        <v>6.7</v>
      </c>
      <c r="B9" s="29">
        <v>904</v>
      </c>
    </row>
    <row r="10" spans="1:2" ht="12.75">
      <c r="A10" s="30">
        <v>6.8</v>
      </c>
      <c r="B10" s="29">
        <v>868</v>
      </c>
    </row>
    <row r="11" spans="1:2" ht="12.75">
      <c r="A11" s="30">
        <v>6.9</v>
      </c>
      <c r="B11" s="29">
        <v>833</v>
      </c>
    </row>
    <row r="12" spans="1:2" ht="12.75">
      <c r="A12" s="30">
        <v>7</v>
      </c>
      <c r="B12" s="29">
        <v>799</v>
      </c>
    </row>
    <row r="13" spans="1:2" ht="12.75">
      <c r="A13" s="30">
        <v>7.1</v>
      </c>
      <c r="B13" s="29">
        <v>765</v>
      </c>
    </row>
    <row r="14" spans="1:2" ht="12.75">
      <c r="A14" s="30">
        <v>7.2</v>
      </c>
      <c r="B14" s="29">
        <v>732</v>
      </c>
    </row>
    <row r="15" spans="1:2" ht="12.75">
      <c r="A15" s="30">
        <v>7.3</v>
      </c>
      <c r="B15" s="29">
        <v>700</v>
      </c>
    </row>
    <row r="16" spans="1:2" ht="12.75">
      <c r="A16" s="30">
        <v>7.4</v>
      </c>
      <c r="B16" s="29">
        <v>668</v>
      </c>
    </row>
    <row r="17" spans="1:2" ht="12.75">
      <c r="A17" s="30">
        <v>7.5</v>
      </c>
      <c r="B17" s="29">
        <v>637</v>
      </c>
    </row>
    <row r="18" spans="1:2" ht="12.75">
      <c r="A18" s="30">
        <v>7.6</v>
      </c>
      <c r="B18" s="29">
        <v>607</v>
      </c>
    </row>
    <row r="19" spans="1:2" ht="12.75">
      <c r="A19" s="30">
        <v>7.7</v>
      </c>
      <c r="B19" s="29">
        <v>577</v>
      </c>
    </row>
    <row r="20" spans="1:2" ht="12.75">
      <c r="A20" s="30">
        <v>7.8</v>
      </c>
      <c r="B20" s="29">
        <v>548</v>
      </c>
    </row>
    <row r="21" spans="1:2" ht="12.75">
      <c r="A21" s="30">
        <v>7.9</v>
      </c>
      <c r="B21" s="29">
        <v>520</v>
      </c>
    </row>
    <row r="22" spans="1:2" ht="12.75">
      <c r="A22" s="30">
        <v>7.99999999999999</v>
      </c>
      <c r="B22" s="29">
        <v>492</v>
      </c>
    </row>
    <row r="23" spans="1:2" ht="12.75">
      <c r="A23" s="30">
        <v>8.1</v>
      </c>
      <c r="B23" s="29">
        <v>465</v>
      </c>
    </row>
    <row r="24" spans="1:2" ht="12.75">
      <c r="A24" s="30">
        <v>8.2</v>
      </c>
      <c r="B24" s="29">
        <v>439</v>
      </c>
    </row>
    <row r="25" spans="1:2" ht="12.75">
      <c r="A25" s="30">
        <v>8.3</v>
      </c>
      <c r="B25" s="29">
        <v>413</v>
      </c>
    </row>
    <row r="26" spans="1:2" ht="12.75">
      <c r="A26" s="30">
        <v>8.4</v>
      </c>
      <c r="B26" s="29">
        <v>388</v>
      </c>
    </row>
    <row r="27" spans="1:2" ht="12.75">
      <c r="A27" s="30">
        <v>8.5</v>
      </c>
      <c r="B27" s="29">
        <v>364</v>
      </c>
    </row>
    <row r="28" spans="1:2" ht="12.75">
      <c r="A28" s="30">
        <v>8.6</v>
      </c>
      <c r="B28" s="29">
        <v>340</v>
      </c>
    </row>
    <row r="29" spans="1:2" ht="12.75">
      <c r="A29" s="30">
        <v>8.7</v>
      </c>
      <c r="B29" s="29">
        <v>318</v>
      </c>
    </row>
    <row r="30" spans="1:2" ht="12.75">
      <c r="A30" s="30">
        <v>8.8</v>
      </c>
      <c r="B30" s="29">
        <v>295</v>
      </c>
    </row>
    <row r="31" spans="1:2" ht="12.75">
      <c r="A31" s="30">
        <v>8.9</v>
      </c>
      <c r="B31" s="29">
        <v>274</v>
      </c>
    </row>
    <row r="32" spans="1:2" ht="12.75">
      <c r="A32" s="30">
        <v>9</v>
      </c>
      <c r="B32" s="29">
        <v>253</v>
      </c>
    </row>
    <row r="33" spans="1:2" ht="12.75">
      <c r="A33" s="30">
        <v>9.1</v>
      </c>
      <c r="B33" s="29">
        <v>233</v>
      </c>
    </row>
    <row r="34" spans="1:2" ht="12.75">
      <c r="A34" s="30">
        <v>9.2</v>
      </c>
      <c r="B34" s="29">
        <v>214</v>
      </c>
    </row>
    <row r="35" spans="1:2" ht="12.75">
      <c r="A35" s="30">
        <v>9.3</v>
      </c>
      <c r="B35" s="29">
        <v>196</v>
      </c>
    </row>
    <row r="36" spans="1:2" ht="12.75">
      <c r="A36" s="30">
        <v>9.4</v>
      </c>
      <c r="B36" s="29">
        <v>178</v>
      </c>
    </row>
    <row r="37" spans="1:2" ht="12.75">
      <c r="A37" s="30">
        <v>9.5</v>
      </c>
      <c r="B37" s="29">
        <v>161</v>
      </c>
    </row>
    <row r="38" spans="1:2" ht="12.75">
      <c r="A38" s="30">
        <v>9.6</v>
      </c>
      <c r="B38" s="29">
        <v>145</v>
      </c>
    </row>
    <row r="39" spans="1:2" ht="12.75">
      <c r="A39" s="30">
        <v>9.7</v>
      </c>
      <c r="B39" s="29">
        <v>129</v>
      </c>
    </row>
    <row r="40" spans="1:2" ht="12.75">
      <c r="A40" s="30">
        <v>9.8</v>
      </c>
      <c r="B40" s="29">
        <v>115</v>
      </c>
    </row>
    <row r="41" spans="1:2" ht="12.75">
      <c r="A41" s="30">
        <v>9.9</v>
      </c>
      <c r="B41" s="29">
        <v>101</v>
      </c>
    </row>
    <row r="42" spans="1:2" ht="12.75">
      <c r="A42" s="30">
        <v>10</v>
      </c>
      <c r="B42" s="29">
        <v>88</v>
      </c>
    </row>
    <row r="43" spans="1:2" ht="12.75">
      <c r="A43" s="30">
        <v>10.1</v>
      </c>
      <c r="B43" s="29">
        <v>75</v>
      </c>
    </row>
    <row r="44" spans="1:2" ht="12.75">
      <c r="A44" s="30">
        <v>10.2</v>
      </c>
      <c r="B44" s="29">
        <v>64</v>
      </c>
    </row>
    <row r="45" spans="1:2" ht="12.75">
      <c r="A45" s="30">
        <v>10.3</v>
      </c>
      <c r="B45" s="29">
        <v>53</v>
      </c>
    </row>
    <row r="46" spans="1:2" ht="12.75">
      <c r="A46" s="30">
        <v>10.4</v>
      </c>
      <c r="B46" s="29">
        <v>44</v>
      </c>
    </row>
    <row r="47" spans="1:2" ht="12.75">
      <c r="A47" s="30">
        <v>10.5</v>
      </c>
      <c r="B47" s="29">
        <v>35</v>
      </c>
    </row>
    <row r="48" spans="1:2" ht="12.75">
      <c r="A48" s="30">
        <v>10.6</v>
      </c>
      <c r="B48" s="29">
        <v>27</v>
      </c>
    </row>
    <row r="49" spans="1:2" ht="12.75">
      <c r="A49" s="30">
        <v>10.7</v>
      </c>
      <c r="B49" s="29">
        <v>20</v>
      </c>
    </row>
    <row r="50" spans="1:2" ht="12.75">
      <c r="A50" s="30">
        <v>10.8</v>
      </c>
      <c r="B50" s="29">
        <v>14</v>
      </c>
    </row>
    <row r="51" spans="1:2" ht="12.75">
      <c r="A51" s="30">
        <v>10.9</v>
      </c>
      <c r="B51" s="29">
        <v>9</v>
      </c>
    </row>
    <row r="52" spans="1:2" ht="12.75">
      <c r="A52" s="30">
        <v>11</v>
      </c>
      <c r="B52" s="29">
        <v>5</v>
      </c>
    </row>
    <row r="53" spans="1:2" ht="12.75">
      <c r="A53" s="30">
        <v>11.1</v>
      </c>
      <c r="B53" s="29">
        <v>2</v>
      </c>
    </row>
    <row r="54" spans="1:2" ht="12.75">
      <c r="A54" s="30">
        <v>11.2</v>
      </c>
      <c r="B54" s="29">
        <v>0</v>
      </c>
    </row>
    <row r="55" spans="1:2" ht="12.75">
      <c r="A55" s="30">
        <v>11.3</v>
      </c>
      <c r="B55" s="29">
        <v>0</v>
      </c>
    </row>
    <row r="56" spans="1:2" ht="12.75">
      <c r="A56" s="30">
        <v>11.4</v>
      </c>
      <c r="B56" s="29">
        <v>0</v>
      </c>
    </row>
    <row r="57" spans="1:2" ht="12.75">
      <c r="A57" s="30">
        <v>11.5</v>
      </c>
      <c r="B57" s="29">
        <v>0</v>
      </c>
    </row>
    <row r="58" spans="1:2" ht="12.75">
      <c r="A58" s="30">
        <v>11.6</v>
      </c>
      <c r="B58" s="29">
        <v>0</v>
      </c>
    </row>
    <row r="59" spans="1:2" ht="12.75">
      <c r="A59" s="30">
        <v>11.7</v>
      </c>
      <c r="B59" s="29">
        <v>0</v>
      </c>
    </row>
    <row r="60" spans="1:2" ht="12.75">
      <c r="A60" s="30">
        <v>11.8</v>
      </c>
      <c r="B60" s="29">
        <v>0</v>
      </c>
    </row>
    <row r="61" spans="1:2" ht="12.75">
      <c r="A61" s="30">
        <v>11.9</v>
      </c>
      <c r="B61" s="29">
        <v>0</v>
      </c>
    </row>
    <row r="62" spans="1:2" ht="12.75">
      <c r="A62" s="30">
        <v>12</v>
      </c>
      <c r="B62" s="29">
        <v>0</v>
      </c>
    </row>
    <row r="63" spans="1:2" ht="12.75">
      <c r="A63" s="30">
        <v>12.1</v>
      </c>
      <c r="B63" s="29">
        <v>0</v>
      </c>
    </row>
    <row r="64" spans="1:2" ht="12.75">
      <c r="A64" s="30">
        <v>12.2</v>
      </c>
      <c r="B64" s="29">
        <v>0</v>
      </c>
    </row>
    <row r="65" spans="1:2" ht="12.75">
      <c r="A65" s="30">
        <v>12.3</v>
      </c>
      <c r="B65" s="29">
        <v>0</v>
      </c>
    </row>
    <row r="66" spans="1:2" ht="12.75">
      <c r="A66" s="30">
        <v>12.4</v>
      </c>
      <c r="B66" s="29">
        <v>0</v>
      </c>
    </row>
    <row r="67" spans="1:2" ht="12.75">
      <c r="A67" s="30">
        <v>12.5</v>
      </c>
      <c r="B67" s="29">
        <v>0</v>
      </c>
    </row>
    <row r="68" spans="1:2" ht="12.75">
      <c r="A68" s="30">
        <v>12.6</v>
      </c>
      <c r="B68" s="29">
        <v>0</v>
      </c>
    </row>
    <row r="69" spans="1:2" ht="12.75">
      <c r="A69" s="30">
        <v>12.7</v>
      </c>
      <c r="B69" s="29">
        <v>0</v>
      </c>
    </row>
    <row r="70" spans="1:2" ht="12.75">
      <c r="A70" s="30">
        <v>12.8</v>
      </c>
      <c r="B70" s="29">
        <v>0</v>
      </c>
    </row>
    <row r="71" spans="1:2" ht="12.75">
      <c r="A71" s="30">
        <v>12.9</v>
      </c>
      <c r="B71" s="29">
        <v>0</v>
      </c>
    </row>
    <row r="72" spans="1:2" ht="12.75">
      <c r="A72" s="30">
        <v>13</v>
      </c>
      <c r="B72" s="29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0" zoomScaleNormal="50" zoomScalePageLayoutView="0" workbookViewId="0" topLeftCell="A1">
      <selection activeCell="N8" sqref="N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6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17" ht="42" customHeight="1">
      <c r="A6" s="13">
        <v>1</v>
      </c>
      <c r="B6" s="14" t="s">
        <v>34</v>
      </c>
      <c r="C6" s="15" t="s">
        <v>42</v>
      </c>
      <c r="D6" s="16">
        <v>12.49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0</v>
      </c>
      <c r="H6" s="9">
        <v>0</v>
      </c>
      <c r="I6" s="9">
        <v>0</v>
      </c>
      <c r="J6" s="9">
        <f aca="true" t="shared" si="0" ref="J6:J11">MAX(G6:I6)</f>
        <v>0</v>
      </c>
      <c r="K6" s="18">
        <f aca="true" t="shared" si="1" ref="K6:K11">IF(ISERROR(INT((0.14354*POWER((J6-220),1.4)))),0,INT((0.14354*POWER((J6-220),1.4))))</f>
        <v>0</v>
      </c>
      <c r="L6" s="16">
        <v>15.87</v>
      </c>
      <c r="M6" s="18">
        <f aca="true" t="shared" si="2" ref="M6:M11">IF(ISERROR(INT((5.33*POWER((L6-10),1.1)))),0,INT((5.33*POWER((L6-10),1.1))))</f>
        <v>37</v>
      </c>
      <c r="N6" s="19" t="s">
        <v>83</v>
      </c>
      <c r="O6" s="20">
        <f>VLOOKUP(N6,'600 m'!D:E,2,0)</f>
        <v>98</v>
      </c>
      <c r="P6" s="32">
        <f aca="true" t="shared" si="3" ref="P6:P11">_xlfn.RANK.EQ(Q6:Q11,$Q$6:$Q$11)</f>
        <v>3</v>
      </c>
      <c r="Q6" s="18">
        <f aca="true" t="shared" si="4" ref="Q6:Q11">+O6+M6+K6+F6</f>
        <v>135</v>
      </c>
    </row>
    <row r="7" spans="1:17" ht="42" customHeight="1">
      <c r="A7" s="13">
        <v>2</v>
      </c>
      <c r="B7" s="14" t="s">
        <v>80</v>
      </c>
      <c r="C7" s="15" t="s">
        <v>40</v>
      </c>
      <c r="D7" s="16">
        <v>11.14</v>
      </c>
      <c r="E7" s="17"/>
      <c r="F7" s="18">
        <f>IF(D7&gt;0,IF(ISERROR(INT((58.015*POWER((11.5-D7),1.81)))),0,INT((58.015*POWER((11.5-D7),1.81)))),IF(ISERROR(VLOOKUP(E7,'60 m ručně'!A:B,2,0)),0,VLOOKUP(E7,'60 m ručně'!A:B,2,0)))</f>
        <v>9</v>
      </c>
      <c r="G7" s="9">
        <v>277</v>
      </c>
      <c r="H7" s="9">
        <v>281</v>
      </c>
      <c r="I7" s="9"/>
      <c r="J7" s="9">
        <f t="shared" si="0"/>
        <v>281</v>
      </c>
      <c r="K7" s="18">
        <f t="shared" si="1"/>
        <v>45</v>
      </c>
      <c r="L7" s="16">
        <v>24.52</v>
      </c>
      <c r="M7" s="18">
        <f t="shared" si="2"/>
        <v>101</v>
      </c>
      <c r="N7" s="33" t="s">
        <v>82</v>
      </c>
      <c r="O7" s="20">
        <f>VLOOKUP(N7,'600 m'!D:E,2,0)</f>
        <v>133</v>
      </c>
      <c r="P7" s="32">
        <f t="shared" si="3"/>
        <v>2</v>
      </c>
      <c r="Q7" s="18">
        <f t="shared" si="4"/>
        <v>288</v>
      </c>
    </row>
    <row r="8" spans="1:17" ht="42" customHeight="1">
      <c r="A8" s="13">
        <v>3</v>
      </c>
      <c r="B8" s="14" t="s">
        <v>81</v>
      </c>
      <c r="C8" s="15" t="s">
        <v>39</v>
      </c>
      <c r="D8" s="16">
        <v>10.75</v>
      </c>
      <c r="E8" s="17"/>
      <c r="F8" s="18">
        <f>IF(D8&gt;0,IF(ISERROR(INT((58.015*POWER((11.5-D8),1.81)))),0,INT((58.015*POWER((11.5-D8),1.81)))),IF(ISERROR(VLOOKUP(E8,'60 m ručně'!A:B,2,0)),0,VLOOKUP(E8,'60 m ručně'!A:B,2,0)))</f>
        <v>34</v>
      </c>
      <c r="G8" s="9">
        <v>324</v>
      </c>
      <c r="H8" s="9">
        <v>299</v>
      </c>
      <c r="I8" s="9">
        <v>312</v>
      </c>
      <c r="J8" s="9">
        <f t="shared" si="0"/>
        <v>324</v>
      </c>
      <c r="K8" s="18">
        <f t="shared" si="1"/>
        <v>95</v>
      </c>
      <c r="L8" s="16">
        <v>26.2</v>
      </c>
      <c r="M8" s="18">
        <f t="shared" si="2"/>
        <v>114</v>
      </c>
      <c r="N8" s="26" t="s">
        <v>84</v>
      </c>
      <c r="O8" s="20">
        <f>VLOOKUP(N8,'600 m'!D:E,2,0)</f>
        <v>421</v>
      </c>
      <c r="P8" s="32">
        <f t="shared" si="3"/>
        <v>1</v>
      </c>
      <c r="Q8" s="18">
        <f t="shared" si="4"/>
        <v>664</v>
      </c>
    </row>
    <row r="9" spans="1:17" ht="42" customHeight="1">
      <c r="A9" s="13">
        <v>4</v>
      </c>
      <c r="B9" s="14"/>
      <c r="C9" s="15"/>
      <c r="D9" s="16"/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/>
      <c r="H9" s="9"/>
      <c r="I9" s="9"/>
      <c r="J9" s="9">
        <f t="shared" si="0"/>
        <v>0</v>
      </c>
      <c r="K9" s="18">
        <f t="shared" si="1"/>
        <v>0</v>
      </c>
      <c r="L9" s="16"/>
      <c r="M9" s="18">
        <f t="shared" si="2"/>
        <v>0</v>
      </c>
      <c r="N9" s="26"/>
      <c r="O9" s="20"/>
      <c r="P9" s="32">
        <f t="shared" si="3"/>
        <v>4</v>
      </c>
      <c r="Q9" s="18">
        <f t="shared" si="4"/>
        <v>0</v>
      </c>
    </row>
    <row r="10" spans="1:17" ht="42" customHeight="1">
      <c r="A10" s="13">
        <v>5</v>
      </c>
      <c r="B10" s="14"/>
      <c r="C10" s="15"/>
      <c r="D10" s="16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6"/>
      <c r="O10" s="20"/>
      <c r="P10" s="32">
        <f t="shared" si="3"/>
        <v>4</v>
      </c>
      <c r="Q10" s="18">
        <f t="shared" si="4"/>
        <v>0</v>
      </c>
    </row>
    <row r="11" spans="1:17" ht="42" customHeight="1">
      <c r="A11" s="13">
        <v>6</v>
      </c>
      <c r="B11" s="14"/>
      <c r="C11" s="15"/>
      <c r="D11" s="22"/>
      <c r="E11" s="23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6"/>
      <c r="O11" s="20"/>
      <c r="P11" s="32">
        <f t="shared" si="3"/>
        <v>4</v>
      </c>
      <c r="Q11" s="18">
        <f t="shared" si="4"/>
        <v>0</v>
      </c>
    </row>
    <row r="12" spans="2:17" ht="42" customHeight="1">
      <c r="B12" s="7" t="s">
        <v>25</v>
      </c>
      <c r="P12" s="41">
        <f>SUMIF(P6:P11,"&lt;=4",Q6:Q11)</f>
        <v>1087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24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5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50" zoomScaleNormal="50" zoomScalePageLayoutView="0" workbookViewId="0" topLeftCell="A1">
      <selection activeCell="P9" sqref="P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4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21" ht="42" customHeight="1">
      <c r="A6" s="13">
        <v>1</v>
      </c>
      <c r="B6" s="14" t="s">
        <v>27</v>
      </c>
      <c r="C6" s="15" t="s">
        <v>40</v>
      </c>
      <c r="D6" s="16">
        <v>10.47</v>
      </c>
      <c r="E6" s="17"/>
      <c r="F6" s="18">
        <f>IF(D6&gt;0,IF(ISERROR(INT((58.015*POWER((11.5-D6),1.81)))),0,INT((58.015*POWER((11.5-D6),1.81)))),IF(ISERROR(VLOOKUP(E6,'60 m ručně'!A:B,2,0)),0,VLOOKUP(E6,'60 m ručně'!A:B,2,0)))</f>
        <v>61</v>
      </c>
      <c r="G6" s="9">
        <v>306</v>
      </c>
      <c r="H6" s="9">
        <v>329</v>
      </c>
      <c r="I6" s="9">
        <v>331</v>
      </c>
      <c r="J6" s="9">
        <f aca="true" t="shared" si="0" ref="J6:J11">MAX(G6:I6)</f>
        <v>331</v>
      </c>
      <c r="K6" s="18">
        <f aca="true" t="shared" si="1" ref="K6:K11">IF(ISERROR(INT((0.14354*POWER((J6-220),1.4)))),0,INT((0.14354*POWER((J6-220),1.4))))</f>
        <v>104</v>
      </c>
      <c r="L6" s="16">
        <v>34.4</v>
      </c>
      <c r="M6" s="18">
        <f aca="true" t="shared" si="2" ref="M6:M11">IF(ISERROR(INT((5.33*POWER((L6-10),1.1)))),0,INT((5.33*POWER((L6-10),1.1))))</f>
        <v>179</v>
      </c>
      <c r="N6" s="19" t="s">
        <v>58</v>
      </c>
      <c r="O6" s="20">
        <f>VLOOKUP(N6,'600 m'!D:E,2,0)</f>
        <v>277</v>
      </c>
      <c r="P6" s="32">
        <f aca="true" t="shared" si="3" ref="P6:P11">_xlfn.RANK.EQ(Q6:Q11,$Q$6:$Q$11)</f>
        <v>1</v>
      </c>
      <c r="Q6" s="18">
        <f aca="true" t="shared" si="4" ref="Q6:Q11">+O6+M6+K6+F6</f>
        <v>621</v>
      </c>
      <c r="U6" s="27"/>
    </row>
    <row r="7" spans="1:17" ht="42" customHeight="1">
      <c r="A7" s="13">
        <v>2</v>
      </c>
      <c r="B7" s="14" t="s">
        <v>56</v>
      </c>
      <c r="C7" s="15" t="s">
        <v>39</v>
      </c>
      <c r="D7" s="16">
        <v>10.39</v>
      </c>
      <c r="E7" s="17"/>
      <c r="F7" s="18">
        <f>IF(D7&gt;0,IF(ISERROR(INT((58.015*POWER((11.5-D7),1.81)))),0,INT((58.015*POWER((11.5-D7),1.81)))),IF(ISERROR(VLOOKUP(E7,'60 m ručně'!A:B,2,0)),0,VLOOKUP(E7,'60 m ručně'!A:B,2,0)))</f>
        <v>70</v>
      </c>
      <c r="G7" s="9">
        <v>278</v>
      </c>
      <c r="H7" s="9">
        <v>255</v>
      </c>
      <c r="I7" s="9">
        <v>259</v>
      </c>
      <c r="J7" s="9">
        <f t="shared" si="0"/>
        <v>278</v>
      </c>
      <c r="K7" s="18">
        <f t="shared" si="1"/>
        <v>42</v>
      </c>
      <c r="L7" s="16">
        <v>20.03</v>
      </c>
      <c r="M7" s="18">
        <f t="shared" si="2"/>
        <v>67</v>
      </c>
      <c r="N7" s="19" t="s">
        <v>59</v>
      </c>
      <c r="O7" s="20">
        <f>VLOOKUP(N7,'600 m'!D:E,2,0)</f>
        <v>235</v>
      </c>
      <c r="P7" s="32">
        <f t="shared" si="3"/>
        <v>2</v>
      </c>
      <c r="Q7" s="18">
        <f t="shared" si="4"/>
        <v>414</v>
      </c>
    </row>
    <row r="8" spans="1:17" ht="42" customHeight="1">
      <c r="A8" s="13">
        <v>3</v>
      </c>
      <c r="B8" s="14" t="s">
        <v>57</v>
      </c>
      <c r="C8" s="15" t="s">
        <v>40</v>
      </c>
      <c r="D8" s="16">
        <v>10.83</v>
      </c>
      <c r="E8" s="17"/>
      <c r="F8" s="18">
        <f>IF(D8&gt;0,IF(ISERROR(INT((58.015*POWER((11.5-D8),1.81)))),0,INT((58.015*POWER((11.5-D8),1.81)))),IF(ISERROR(VLOOKUP(E8,'60 m ručně'!A:B,2,0)),0,VLOOKUP(E8,'60 m ručně'!A:B,2,0)))</f>
        <v>28</v>
      </c>
      <c r="G8" s="9">
        <v>285</v>
      </c>
      <c r="H8" s="9">
        <v>291</v>
      </c>
      <c r="I8" s="9">
        <v>284</v>
      </c>
      <c r="J8" s="9">
        <f t="shared" si="0"/>
        <v>291</v>
      </c>
      <c r="K8" s="18">
        <f t="shared" si="1"/>
        <v>56</v>
      </c>
      <c r="L8" s="16">
        <v>24.18</v>
      </c>
      <c r="M8" s="18">
        <f t="shared" si="2"/>
        <v>98</v>
      </c>
      <c r="N8" s="19" t="s">
        <v>60</v>
      </c>
      <c r="O8" s="20">
        <f>VLOOKUP(N8,'600 m'!D:E,2,0)</f>
        <v>129</v>
      </c>
      <c r="P8" s="32">
        <f t="shared" si="3"/>
        <v>4</v>
      </c>
      <c r="Q8" s="18">
        <f t="shared" si="4"/>
        <v>311</v>
      </c>
    </row>
    <row r="9" spans="1:17" ht="42" customHeight="1">
      <c r="A9" s="13">
        <v>4</v>
      </c>
      <c r="B9" s="14" t="s">
        <v>28</v>
      </c>
      <c r="C9" s="15" t="s">
        <v>39</v>
      </c>
      <c r="D9" s="16">
        <v>11.08</v>
      </c>
      <c r="E9" s="17"/>
      <c r="F9" s="18">
        <f>IF(D9&gt;0,IF(ISERROR(INT((58.015*POWER((11.5-D9),1.81)))),0,INT((58.015*POWER((11.5-D9),1.81)))),IF(ISERROR(VLOOKUP(E9,'60 m ručně'!A:B,2,0)),0,VLOOKUP(E9,'60 m ručně'!A:B,2,0)))</f>
        <v>12</v>
      </c>
      <c r="G9" s="9">
        <v>284</v>
      </c>
      <c r="H9" s="9">
        <v>310</v>
      </c>
      <c r="I9" s="9">
        <v>308</v>
      </c>
      <c r="J9" s="9">
        <f t="shared" si="0"/>
        <v>310</v>
      </c>
      <c r="K9" s="18">
        <f t="shared" si="1"/>
        <v>78</v>
      </c>
      <c r="L9" s="16">
        <v>21.18</v>
      </c>
      <c r="M9" s="18">
        <f t="shared" si="2"/>
        <v>75</v>
      </c>
      <c r="N9" s="19" t="s">
        <v>61</v>
      </c>
      <c r="O9" s="20">
        <f>VLOOKUP(N9,'600 m'!D:E,2,0)</f>
        <v>152</v>
      </c>
      <c r="P9" s="32">
        <f t="shared" si="3"/>
        <v>3</v>
      </c>
      <c r="Q9" s="18">
        <f t="shared" si="4"/>
        <v>317</v>
      </c>
    </row>
    <row r="10" spans="1:17" ht="42" customHeight="1">
      <c r="A10" s="13">
        <v>5</v>
      </c>
      <c r="B10" s="14"/>
      <c r="C10" s="15"/>
      <c r="D10" s="16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19"/>
      <c r="O10" s="20"/>
      <c r="P10" s="32">
        <f t="shared" si="3"/>
        <v>5</v>
      </c>
      <c r="Q10" s="18">
        <f t="shared" si="4"/>
        <v>0</v>
      </c>
    </row>
    <row r="11" spans="1:17" ht="42" customHeight="1">
      <c r="A11" s="13">
        <v>6</v>
      </c>
      <c r="B11" s="14"/>
      <c r="C11" s="15"/>
      <c r="D11" s="22"/>
      <c r="E11" s="23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6"/>
      <c r="O11" s="20"/>
      <c r="P11" s="32">
        <f t="shared" si="3"/>
        <v>5</v>
      </c>
      <c r="Q11" s="18">
        <f t="shared" si="4"/>
        <v>0</v>
      </c>
    </row>
    <row r="12" spans="2:17" ht="42" customHeight="1">
      <c r="B12" s="7" t="s">
        <v>25</v>
      </c>
      <c r="P12" s="41">
        <f>SUMIF(P6:P11,"&lt;=4",Q6:Q11)</f>
        <v>1663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>MAX(G15:I15)</f>
        <v>0</v>
      </c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8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>
        <f>MAX(G16:I16)</f>
        <v>0</v>
      </c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>
        <f>MAX(G17:I17)</f>
        <v>0</v>
      </c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>
        <f>MAX(G18:I18)</f>
        <v>0</v>
      </c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0" zoomScaleNormal="50" zoomScalePageLayoutView="0" workbookViewId="0" topLeftCell="A1">
      <selection activeCell="P9" sqref="P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3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17" ht="42" customHeight="1">
      <c r="A6" s="13">
        <v>1</v>
      </c>
      <c r="B6" s="14" t="s">
        <v>35</v>
      </c>
      <c r="C6" s="15" t="s">
        <v>41</v>
      </c>
      <c r="D6" s="16">
        <v>10.64</v>
      </c>
      <c r="E6" s="17"/>
      <c r="F6" s="18">
        <f>IF(D6&gt;0,IF(ISERROR(INT((58.015*POWER((11.5-D6),1.81)))),0,INT((58.015*POWER((11.5-D6),1.81)))),IF(ISERROR(VLOOKUP(E6,'60 m ručně'!A:B,2,0)),0,VLOOKUP(E6,'60 m ručně'!A:B,2,0)))</f>
        <v>44</v>
      </c>
      <c r="G6" s="9">
        <v>218</v>
      </c>
      <c r="H6" s="9"/>
      <c r="I6" s="9">
        <v>245</v>
      </c>
      <c r="J6" s="9">
        <f aca="true" t="shared" si="0" ref="J6:J11">MAX(G6:I6)</f>
        <v>245</v>
      </c>
      <c r="K6" s="18">
        <f aca="true" t="shared" si="1" ref="K6:K11">IF(ISERROR(INT((0.14354*POWER((J6-220),1.4)))),0,INT((0.14354*POWER((J6-220),1.4))))</f>
        <v>13</v>
      </c>
      <c r="L6" s="16">
        <v>17.92</v>
      </c>
      <c r="M6" s="18">
        <f aca="true" t="shared" si="2" ref="M6:M11">IF(ISERROR(INT((5.33*POWER((L6-10),1.1)))),0,INT((5.33*POWER((L6-10),1.1))))</f>
        <v>51</v>
      </c>
      <c r="N6" s="19" t="s">
        <v>77</v>
      </c>
      <c r="O6" s="20">
        <f>VLOOKUP(N6,'600 m'!D:E,2,0)</f>
        <v>57</v>
      </c>
      <c r="P6" s="32">
        <f aca="true" t="shared" si="3" ref="P6:P11">_xlfn.RANK.EQ(Q6:Q11,$Q$6:$Q$11)</f>
        <v>3</v>
      </c>
      <c r="Q6" s="18">
        <f aca="true" t="shared" si="4" ref="Q6:Q11">+O6+M6+K6+F6</f>
        <v>165</v>
      </c>
    </row>
    <row r="7" spans="1:17" ht="42" customHeight="1">
      <c r="A7" s="13">
        <v>2</v>
      </c>
      <c r="B7" s="14" t="s">
        <v>29</v>
      </c>
      <c r="C7" s="15" t="s">
        <v>41</v>
      </c>
      <c r="D7" s="16">
        <v>10.77</v>
      </c>
      <c r="E7" s="17"/>
      <c r="F7" s="18">
        <f>IF(D7&gt;0,IF(ISERROR(INT((58.015*POWER((11.5-D7),1.81)))),0,INT((58.015*POWER((11.5-D7),1.81)))),IF(ISERROR(VLOOKUP(E7,'60 m ručně'!A:B,2,0)),0,VLOOKUP(E7,'60 m ručně'!A:B,2,0)))</f>
        <v>32</v>
      </c>
      <c r="G7" s="9">
        <v>276</v>
      </c>
      <c r="H7" s="9">
        <v>254</v>
      </c>
      <c r="I7" s="9">
        <v>280</v>
      </c>
      <c r="J7" s="9">
        <f t="shared" si="0"/>
        <v>280</v>
      </c>
      <c r="K7" s="18">
        <f t="shared" si="1"/>
        <v>44</v>
      </c>
      <c r="L7" s="16">
        <v>11.02</v>
      </c>
      <c r="M7" s="18">
        <f t="shared" si="2"/>
        <v>5</v>
      </c>
      <c r="N7" s="33" t="s">
        <v>78</v>
      </c>
      <c r="O7" s="20">
        <f>VLOOKUP(N7,'600 m'!D:E,2,0)</f>
        <v>157</v>
      </c>
      <c r="P7" s="32">
        <f t="shared" si="3"/>
        <v>1</v>
      </c>
      <c r="Q7" s="18">
        <f t="shared" si="4"/>
        <v>238</v>
      </c>
    </row>
    <row r="8" spans="1:17" ht="42" customHeight="1">
      <c r="A8" s="13">
        <v>3</v>
      </c>
      <c r="B8" s="14" t="s">
        <v>76</v>
      </c>
      <c r="C8" s="15" t="s">
        <v>41</v>
      </c>
      <c r="D8" s="16">
        <v>11.98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227</v>
      </c>
      <c r="H8" s="9">
        <v>238</v>
      </c>
      <c r="I8" s="9"/>
      <c r="J8" s="9">
        <f t="shared" si="0"/>
        <v>238</v>
      </c>
      <c r="K8" s="18">
        <f t="shared" si="1"/>
        <v>8</v>
      </c>
      <c r="L8" s="16">
        <v>19.52</v>
      </c>
      <c r="M8" s="18">
        <f t="shared" si="2"/>
        <v>63</v>
      </c>
      <c r="N8" s="19" t="s">
        <v>79</v>
      </c>
      <c r="O8" s="20">
        <f>VLOOKUP(N8,'600 m'!D:E,2,0)</f>
        <v>56</v>
      </c>
      <c r="P8" s="32">
        <f t="shared" si="3"/>
        <v>4</v>
      </c>
      <c r="Q8" s="18">
        <f t="shared" si="4"/>
        <v>127</v>
      </c>
    </row>
    <row r="9" spans="1:17" ht="42" customHeight="1">
      <c r="A9" s="13">
        <v>4</v>
      </c>
      <c r="B9" s="14" t="s">
        <v>49</v>
      </c>
      <c r="C9" s="15" t="s">
        <v>40</v>
      </c>
      <c r="D9" s="16">
        <v>12.38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244</v>
      </c>
      <c r="H9" s="9">
        <v>253</v>
      </c>
      <c r="I9" s="9"/>
      <c r="J9" s="9">
        <f t="shared" si="0"/>
        <v>253</v>
      </c>
      <c r="K9" s="18">
        <f t="shared" si="1"/>
        <v>19</v>
      </c>
      <c r="L9" s="16">
        <v>18.89</v>
      </c>
      <c r="M9" s="18">
        <f t="shared" si="2"/>
        <v>58</v>
      </c>
      <c r="N9" s="19" t="s">
        <v>50</v>
      </c>
      <c r="O9" s="20">
        <f>VLOOKUP(N9,'600 m'!D:E,2,0)</f>
        <v>138</v>
      </c>
      <c r="P9" s="32">
        <f t="shared" si="3"/>
        <v>2</v>
      </c>
      <c r="Q9" s="18">
        <f t="shared" si="4"/>
        <v>215</v>
      </c>
    </row>
    <row r="10" spans="1:17" ht="42" customHeight="1">
      <c r="A10" s="13">
        <v>5</v>
      </c>
      <c r="B10" s="14"/>
      <c r="C10" s="15"/>
      <c r="D10" s="16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19"/>
      <c r="O10" s="20"/>
      <c r="P10" s="32">
        <f t="shared" si="3"/>
        <v>5</v>
      </c>
      <c r="Q10" s="18">
        <f t="shared" si="4"/>
        <v>0</v>
      </c>
    </row>
    <row r="11" spans="1:17" ht="42" customHeight="1">
      <c r="A11" s="13">
        <v>6</v>
      </c>
      <c r="B11" s="14"/>
      <c r="C11" s="15"/>
      <c r="D11" s="22"/>
      <c r="E11" s="23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19"/>
      <c r="O11" s="20"/>
      <c r="P11" s="32">
        <f t="shared" si="3"/>
        <v>5</v>
      </c>
      <c r="Q11" s="18">
        <f t="shared" si="4"/>
        <v>0</v>
      </c>
    </row>
    <row r="12" spans="2:17" ht="42" customHeight="1">
      <c r="B12" s="7" t="s">
        <v>25</v>
      </c>
      <c r="P12" s="41">
        <f>SUMIF(P6:P11,"&lt;=4",Q6:Q11)</f>
        <v>745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19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0" zoomScaleNormal="50" zoomScalePageLayoutView="0" workbookViewId="0" topLeftCell="A1">
      <selection activeCell="O11" sqref="O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7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17" ht="42" customHeight="1">
      <c r="A6" s="13">
        <v>1</v>
      </c>
      <c r="B6" s="14" t="s">
        <v>30</v>
      </c>
      <c r="C6" s="15" t="s">
        <v>41</v>
      </c>
      <c r="D6" s="16">
        <v>10.13</v>
      </c>
      <c r="E6" s="17"/>
      <c r="F6" s="18">
        <f>IF(D6&gt;0,IF(ISERROR(INT((58.015*POWER((11.5-D6),1.81)))),0,INT((58.015*POWER((11.5-D6),1.81)))),IF(ISERROR(VLOOKUP(E6,'60 m ručně'!A:B,2,0)),0,VLOOKUP(E6,'60 m ručně'!A:B,2,0)))</f>
        <v>102</v>
      </c>
      <c r="G6" s="9">
        <v>287</v>
      </c>
      <c r="H6" s="9">
        <v>273</v>
      </c>
      <c r="I6" s="9">
        <v>301</v>
      </c>
      <c r="J6" s="9">
        <f aca="true" t="shared" si="0" ref="J6:J11">MAX(G6:I6)</f>
        <v>301</v>
      </c>
      <c r="K6" s="18">
        <f aca="true" t="shared" si="1" ref="K6:K11">IF(ISERROR(INT((0.14354*POWER((J6-220),1.4)))),0,INT((0.14354*POWER((J6-220),1.4))))</f>
        <v>67</v>
      </c>
      <c r="L6" s="16">
        <v>30.55</v>
      </c>
      <c r="M6" s="18">
        <f aca="true" t="shared" si="2" ref="M6:M11">IF(ISERROR(INT((5.33*POWER((L6-10),1.1)))),0,INT((5.33*POWER((L6-10),1.1))))</f>
        <v>148</v>
      </c>
      <c r="N6" s="19" t="s">
        <v>96</v>
      </c>
      <c r="O6" s="20">
        <f>VLOOKUP(N6,'600 m'!D:E,2,0)</f>
        <v>345</v>
      </c>
      <c r="P6" s="32">
        <f aca="true" t="shared" si="3" ref="P6:P11">_xlfn.RANK.EQ(Q6:Q11,$Q$6:$Q$11)</f>
        <v>2</v>
      </c>
      <c r="Q6" s="18">
        <f aca="true" t="shared" si="4" ref="Q6:Q11">+O6+M6+K6+F6</f>
        <v>662</v>
      </c>
    </row>
    <row r="7" spans="1:17" ht="42" customHeight="1">
      <c r="A7" s="13">
        <v>2</v>
      </c>
      <c r="B7" s="14" t="s">
        <v>48</v>
      </c>
      <c r="C7" s="15" t="s">
        <v>40</v>
      </c>
      <c r="D7" s="16">
        <v>10.48</v>
      </c>
      <c r="E7" s="17"/>
      <c r="F7" s="18">
        <f>IF(D7&gt;0,IF(ISERROR(INT((58.015*POWER((11.5-D7),1.81)))),0,INT((58.015*POWER((11.5-D7),1.81)))),IF(ISERROR(VLOOKUP(E7,'60 m ručně'!A:B,2,0)),0,VLOOKUP(E7,'60 m ručně'!A:B,2,0)))</f>
        <v>60</v>
      </c>
      <c r="G7" s="9"/>
      <c r="H7" s="9">
        <v>309</v>
      </c>
      <c r="I7" s="9"/>
      <c r="J7" s="9">
        <f t="shared" si="0"/>
        <v>309</v>
      </c>
      <c r="K7" s="18">
        <f t="shared" si="1"/>
        <v>76</v>
      </c>
      <c r="L7" s="16">
        <v>30.96</v>
      </c>
      <c r="M7" s="18">
        <f t="shared" si="2"/>
        <v>151</v>
      </c>
      <c r="N7" s="33" t="s">
        <v>97</v>
      </c>
      <c r="O7" s="20">
        <f>VLOOKUP(N7,'600 m'!D:E,2,0)</f>
        <v>165</v>
      </c>
      <c r="P7" s="32">
        <f t="shared" si="3"/>
        <v>4</v>
      </c>
      <c r="Q7" s="18">
        <f t="shared" si="4"/>
        <v>452</v>
      </c>
    </row>
    <row r="8" spans="1:17" ht="42" customHeight="1">
      <c r="A8" s="13">
        <v>3</v>
      </c>
      <c r="B8" s="14" t="s">
        <v>94</v>
      </c>
      <c r="C8" s="15" t="s">
        <v>39</v>
      </c>
      <c r="D8" s="16">
        <v>10.74</v>
      </c>
      <c r="E8" s="17"/>
      <c r="F8" s="18">
        <f>IF(D8&gt;0,IF(ISERROR(INT((58.015*POWER((11.5-D8),1.81)))),0,INT((58.015*POWER((11.5-D8),1.81)))),IF(ISERROR(VLOOKUP(E8,'60 m ručně'!A:B,2,0)),0,VLOOKUP(E8,'60 m ručně'!A:B,2,0)))</f>
        <v>35</v>
      </c>
      <c r="G8" s="9">
        <v>265</v>
      </c>
      <c r="H8" s="9">
        <v>246</v>
      </c>
      <c r="I8" s="9">
        <v>250</v>
      </c>
      <c r="J8" s="9">
        <f t="shared" si="0"/>
        <v>265</v>
      </c>
      <c r="K8" s="18">
        <f t="shared" si="1"/>
        <v>29</v>
      </c>
      <c r="L8" s="16">
        <v>18.48</v>
      </c>
      <c r="M8" s="18">
        <f t="shared" si="2"/>
        <v>55</v>
      </c>
      <c r="N8" s="19" t="s">
        <v>98</v>
      </c>
      <c r="O8" s="20">
        <f>VLOOKUP(N8,'600 m'!D:E,2,0)</f>
        <v>256</v>
      </c>
      <c r="P8" s="32">
        <f t="shared" si="3"/>
        <v>5</v>
      </c>
      <c r="Q8" s="18">
        <f t="shared" si="4"/>
        <v>375</v>
      </c>
    </row>
    <row r="9" spans="1:17" ht="42" customHeight="1">
      <c r="A9" s="13">
        <v>4</v>
      </c>
      <c r="B9" s="14" t="s">
        <v>47</v>
      </c>
      <c r="C9" s="15" t="s">
        <v>39</v>
      </c>
      <c r="D9" s="16">
        <v>10.75</v>
      </c>
      <c r="E9" s="17"/>
      <c r="F9" s="18">
        <f>IF(D9&gt;0,IF(ISERROR(INT((58.015*POWER((11.5-D9),1.81)))),0,INT((58.015*POWER((11.5-D9),1.81)))),IF(ISERROR(VLOOKUP(E9,'60 m ručně'!A:B,2,0)),0,VLOOKUP(E9,'60 m ručně'!A:B,2,0)))</f>
        <v>34</v>
      </c>
      <c r="G9" s="9">
        <v>290</v>
      </c>
      <c r="H9" s="9">
        <v>308</v>
      </c>
      <c r="I9" s="9">
        <v>332</v>
      </c>
      <c r="J9" s="9">
        <f t="shared" si="0"/>
        <v>332</v>
      </c>
      <c r="K9" s="18">
        <f t="shared" si="1"/>
        <v>106</v>
      </c>
      <c r="L9" s="16">
        <v>32.98</v>
      </c>
      <c r="M9" s="18">
        <f t="shared" si="2"/>
        <v>167</v>
      </c>
      <c r="N9" s="19" t="s">
        <v>99</v>
      </c>
      <c r="O9" s="20">
        <f>VLOOKUP(N9,'600 m'!D:E,2,0)</f>
        <v>419</v>
      </c>
      <c r="P9" s="32">
        <f t="shared" si="3"/>
        <v>1</v>
      </c>
      <c r="Q9" s="18">
        <f t="shared" si="4"/>
        <v>726</v>
      </c>
    </row>
    <row r="10" spans="1:17" ht="42" customHeight="1">
      <c r="A10" s="13">
        <v>5</v>
      </c>
      <c r="B10" s="14" t="s">
        <v>95</v>
      </c>
      <c r="C10" s="15" t="s">
        <v>39</v>
      </c>
      <c r="D10" s="16">
        <v>10.83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28</v>
      </c>
      <c r="G10" s="9">
        <v>319</v>
      </c>
      <c r="H10" s="9">
        <v>319</v>
      </c>
      <c r="I10" s="9">
        <v>324</v>
      </c>
      <c r="J10" s="9">
        <f t="shared" si="0"/>
        <v>324</v>
      </c>
      <c r="K10" s="18">
        <f t="shared" si="1"/>
        <v>95</v>
      </c>
      <c r="L10" s="16">
        <v>26.59</v>
      </c>
      <c r="M10" s="18">
        <f t="shared" si="2"/>
        <v>117</v>
      </c>
      <c r="N10" s="19" t="s">
        <v>51</v>
      </c>
      <c r="O10" s="20">
        <f>VLOOKUP(N10,'600 m'!D:E,2,0)</f>
        <v>266</v>
      </c>
      <c r="P10" s="32">
        <f t="shared" si="3"/>
        <v>3</v>
      </c>
      <c r="Q10" s="18">
        <f t="shared" si="4"/>
        <v>506</v>
      </c>
    </row>
    <row r="11" spans="1:17" ht="42" customHeight="1">
      <c r="A11" s="13">
        <v>6</v>
      </c>
      <c r="B11" s="14" t="s">
        <v>38</v>
      </c>
      <c r="C11" s="15" t="s">
        <v>41</v>
      </c>
      <c r="D11" s="16">
        <v>11.77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240</v>
      </c>
      <c r="H11" s="9">
        <v>255</v>
      </c>
      <c r="I11" s="9">
        <v>230</v>
      </c>
      <c r="J11" s="9">
        <f t="shared" si="0"/>
        <v>255</v>
      </c>
      <c r="K11" s="18">
        <f t="shared" si="1"/>
        <v>20</v>
      </c>
      <c r="L11" s="16">
        <v>17.79</v>
      </c>
      <c r="M11" s="18">
        <f t="shared" si="2"/>
        <v>50</v>
      </c>
      <c r="N11" s="19" t="s">
        <v>100</v>
      </c>
      <c r="O11" s="20">
        <f>VLOOKUP(N11,'600 m'!D:E,2,0)</f>
        <v>142</v>
      </c>
      <c r="P11" s="32">
        <f t="shared" si="3"/>
        <v>6</v>
      </c>
      <c r="Q11" s="18">
        <f t="shared" si="4"/>
        <v>212</v>
      </c>
    </row>
    <row r="12" spans="2:17" ht="42" customHeight="1">
      <c r="B12" s="7" t="s">
        <v>25</v>
      </c>
      <c r="P12" s="41">
        <f>SUMIF(P6:P11,"&lt;=4",Q6:Q11)</f>
        <v>2346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8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0" zoomScaleNormal="50" zoomScalePageLayoutView="0" workbookViewId="0" topLeftCell="A1">
      <selection activeCell="P12" sqref="P12:Q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5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17" ht="42" customHeight="1">
      <c r="A6" s="13">
        <v>1</v>
      </c>
      <c r="B6" s="14" t="s">
        <v>46</v>
      </c>
      <c r="C6" s="15"/>
      <c r="D6" s="16">
        <v>10.22</v>
      </c>
      <c r="E6" s="17"/>
      <c r="F6" s="18">
        <f>IF(D6&gt;0,IF(ISERROR(INT((58.015*POWER((11.5-D6),1.81)))),0,INT((58.015*POWER((11.5-D6),1.81)))),IF(ISERROR(VLOOKUP(E6,'60 m ručně'!A:B,2,0)),0,VLOOKUP(E6,'60 m ručně'!A:B,2,0)))</f>
        <v>90</v>
      </c>
      <c r="G6" s="9">
        <v>261</v>
      </c>
      <c r="H6" s="9">
        <v>220</v>
      </c>
      <c r="I6" s="9">
        <v>230</v>
      </c>
      <c r="J6" s="9">
        <f aca="true" t="shared" si="0" ref="J6:J11">MAX(G6:I6)</f>
        <v>261</v>
      </c>
      <c r="K6" s="18">
        <f aca="true" t="shared" si="1" ref="K6:K11">IF(ISERROR(INT((0.14354*POWER((J6-220),1.4)))),0,INT((0.14354*POWER((J6-220),1.4))))</f>
        <v>25</v>
      </c>
      <c r="L6" s="16">
        <v>19.3</v>
      </c>
      <c r="M6" s="18">
        <f aca="true" t="shared" si="2" ref="M6:M11">IF(ISERROR(INT((5.33*POWER((L6-10),1.1)))),0,INT((5.33*POWER((L6-10),1.1))))</f>
        <v>61</v>
      </c>
      <c r="N6" s="19" t="s">
        <v>54</v>
      </c>
      <c r="O6" s="20">
        <f>VLOOKUP(N6,'600 m'!D:E,2,0)</f>
        <v>217</v>
      </c>
      <c r="P6" s="32">
        <f aca="true" t="shared" si="3" ref="P6:P11">_xlfn.RANK.EQ(Q6:Q11,$Q$6:$Q$11)</f>
        <v>1</v>
      </c>
      <c r="Q6" s="18">
        <f aca="true" t="shared" si="4" ref="Q6:Q11">+O6+M6+K6+F6</f>
        <v>393</v>
      </c>
    </row>
    <row r="7" spans="1:17" ht="42" customHeight="1">
      <c r="A7" s="13">
        <v>2</v>
      </c>
      <c r="B7" s="14" t="s">
        <v>52</v>
      </c>
      <c r="C7" s="15"/>
      <c r="D7" s="16">
        <v>10.74</v>
      </c>
      <c r="E7" s="17"/>
      <c r="F7" s="18">
        <f>IF(D7&gt;0,IF(ISERROR(INT((58.015*POWER((11.5-D7),1.81)))),0,INT((58.015*POWER((11.5-D7),1.81)))),IF(ISERROR(VLOOKUP(E7,'60 m ručně'!A:B,2,0)),0,VLOOKUP(E7,'60 m ručně'!A:B,2,0)))</f>
        <v>35</v>
      </c>
      <c r="G7" s="9">
        <v>261</v>
      </c>
      <c r="H7" s="9">
        <v>276</v>
      </c>
      <c r="I7" s="9">
        <v>253</v>
      </c>
      <c r="J7" s="9">
        <f t="shared" si="0"/>
        <v>276</v>
      </c>
      <c r="K7" s="18">
        <f t="shared" si="1"/>
        <v>40</v>
      </c>
      <c r="L7" s="16">
        <v>19.3</v>
      </c>
      <c r="M7" s="18">
        <f t="shared" si="2"/>
        <v>61</v>
      </c>
      <c r="N7" s="33" t="s">
        <v>55</v>
      </c>
      <c r="O7" s="20">
        <f>VLOOKUP(N7,'600 m'!D:E,2,0)</f>
        <v>132</v>
      </c>
      <c r="P7" s="32">
        <f t="shared" si="3"/>
        <v>2</v>
      </c>
      <c r="Q7" s="18">
        <f t="shared" si="4"/>
        <v>268</v>
      </c>
    </row>
    <row r="8" spans="1:17" ht="42" customHeight="1">
      <c r="A8" s="13">
        <v>3</v>
      </c>
      <c r="B8" s="14" t="s">
        <v>53</v>
      </c>
      <c r="C8" s="15"/>
      <c r="D8" s="16">
        <v>11.11</v>
      </c>
      <c r="E8" s="17"/>
      <c r="F8" s="18">
        <f>IF(D8&gt;0,IF(ISERROR(INT((58.015*POWER((11.5-D8),1.81)))),0,INT((58.015*POWER((11.5-D8),1.81)))),IF(ISERROR(VLOOKUP(E8,'60 m ručně'!A:B,2,0)),0,VLOOKUP(E8,'60 m ručně'!A:B,2,0)))</f>
        <v>10</v>
      </c>
      <c r="G8" s="9">
        <v>275</v>
      </c>
      <c r="H8" s="9">
        <v>300</v>
      </c>
      <c r="I8" s="9">
        <v>273</v>
      </c>
      <c r="J8" s="9">
        <f t="shared" si="0"/>
        <v>300</v>
      </c>
      <c r="K8" s="18">
        <f t="shared" si="1"/>
        <v>66</v>
      </c>
      <c r="L8" s="16">
        <v>13.44</v>
      </c>
      <c r="M8" s="18">
        <f t="shared" si="2"/>
        <v>20</v>
      </c>
      <c r="N8" s="19">
        <v>0</v>
      </c>
      <c r="O8" s="20"/>
      <c r="P8" s="32">
        <f t="shared" si="3"/>
        <v>3</v>
      </c>
      <c r="Q8" s="18">
        <f t="shared" si="4"/>
        <v>96</v>
      </c>
    </row>
    <row r="9" spans="1:17" ht="42" customHeight="1">
      <c r="A9" s="13">
        <v>4</v>
      </c>
      <c r="B9" s="14"/>
      <c r="C9" s="15"/>
      <c r="D9" s="16"/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/>
      <c r="H9" s="9"/>
      <c r="I9" s="9"/>
      <c r="J9" s="9">
        <f t="shared" si="0"/>
        <v>0</v>
      </c>
      <c r="K9" s="18">
        <f t="shared" si="1"/>
        <v>0</v>
      </c>
      <c r="L9" s="16"/>
      <c r="M9" s="18">
        <f t="shared" si="2"/>
        <v>0</v>
      </c>
      <c r="N9" s="26"/>
      <c r="O9" s="20"/>
      <c r="P9" s="32">
        <f t="shared" si="3"/>
        <v>4</v>
      </c>
      <c r="Q9" s="18">
        <f t="shared" si="4"/>
        <v>0</v>
      </c>
    </row>
    <row r="10" spans="1:17" ht="42" customHeight="1">
      <c r="A10" s="13">
        <v>5</v>
      </c>
      <c r="B10" s="14"/>
      <c r="C10" s="15"/>
      <c r="D10" s="16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6"/>
      <c r="O10" s="20"/>
      <c r="P10" s="32">
        <f t="shared" si="3"/>
        <v>4</v>
      </c>
      <c r="Q10" s="18">
        <f t="shared" si="4"/>
        <v>0</v>
      </c>
    </row>
    <row r="11" spans="1:17" ht="42" customHeight="1">
      <c r="A11" s="13">
        <v>6</v>
      </c>
      <c r="B11" s="14"/>
      <c r="C11" s="15"/>
      <c r="D11" s="22"/>
      <c r="E11" s="23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6"/>
      <c r="O11" s="20"/>
      <c r="P11" s="32">
        <f t="shared" si="3"/>
        <v>4</v>
      </c>
      <c r="Q11" s="18">
        <f t="shared" si="4"/>
        <v>0</v>
      </c>
    </row>
    <row r="12" spans="2:17" ht="42" customHeight="1">
      <c r="B12" s="7" t="s">
        <v>25</v>
      </c>
      <c r="P12" s="41">
        <f>SUMIF(P6:P11,"&lt;=4",Q6:Q11)</f>
        <v>757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>MAX(G15:I15)</f>
        <v>0</v>
      </c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8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>
        <f>MAX(G16:I16)</f>
        <v>0</v>
      </c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>
        <f>MAX(G17:I17)</f>
        <v>0</v>
      </c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>
        <f>MAX(G18:I18)</f>
        <v>0</v>
      </c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50" zoomScaleNormal="50" zoomScalePageLayoutView="0" workbookViewId="0" topLeftCell="A1">
      <selection activeCell="O11" sqref="O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62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17" ht="42" customHeight="1">
      <c r="A6" s="13">
        <v>1</v>
      </c>
      <c r="B6" s="14" t="s">
        <v>85</v>
      </c>
      <c r="C6" s="15" t="s">
        <v>39</v>
      </c>
      <c r="D6" s="16">
        <v>10.07</v>
      </c>
      <c r="E6" s="17"/>
      <c r="F6" s="18">
        <f>IF(D6&gt;0,IF(ISERROR(INT((58.015*POWER((11.5-D6),1.81)))),0,INT((58.015*POWER((11.5-D6),1.81)))),IF(ISERROR(VLOOKUP(E6,'60 m ručně'!A:B,2,0)),0,VLOOKUP(E6,'60 m ručně'!A:B,2,0)))</f>
        <v>110</v>
      </c>
      <c r="G6" s="9">
        <v>341</v>
      </c>
      <c r="H6" s="9">
        <v>318</v>
      </c>
      <c r="I6" s="9">
        <v>308</v>
      </c>
      <c r="J6" s="9">
        <f aca="true" t="shared" si="0" ref="J6:J11">MAX(G6:I6)</f>
        <v>341</v>
      </c>
      <c r="K6" s="18">
        <f aca="true" t="shared" si="1" ref="K6:K11">IF(ISERROR(INT((0.14354*POWER((J6-220),1.4)))),0,INT((0.14354*POWER((J6-220),1.4))))</f>
        <v>118</v>
      </c>
      <c r="L6" s="16">
        <v>32.12</v>
      </c>
      <c r="M6" s="18">
        <f aca="true" t="shared" si="2" ref="M6:M11">IF(ISERROR(INT((5.33*POWER((L6-10),1.1)))),0,INT((5.33*POWER((L6-10),1.1))))</f>
        <v>160</v>
      </c>
      <c r="N6" s="28" t="s">
        <v>88</v>
      </c>
      <c r="O6" s="20">
        <f>VLOOKUP(N6,'600 m'!D:E,2,0)</f>
        <v>301</v>
      </c>
      <c r="P6" s="32">
        <f aca="true" t="shared" si="3" ref="P6:P11">_xlfn.RANK.EQ(Q6:Q11,$Q$6:$Q$11)</f>
        <v>1</v>
      </c>
      <c r="Q6" s="18">
        <f aca="true" t="shared" si="4" ref="Q6:Q11">+O6+M6+K6+F6</f>
        <v>689</v>
      </c>
    </row>
    <row r="7" spans="1:17" ht="42" customHeight="1">
      <c r="A7" s="13">
        <v>2</v>
      </c>
      <c r="B7" s="14" t="s">
        <v>31</v>
      </c>
      <c r="C7" s="15" t="s">
        <v>40</v>
      </c>
      <c r="D7" s="16">
        <v>10.86</v>
      </c>
      <c r="E7" s="17"/>
      <c r="F7" s="18">
        <f>IF(D7&gt;0,IF(ISERROR(INT((58.015*POWER((11.5-D7),1.81)))),0,INT((58.015*POWER((11.5-D7),1.81)))),IF(ISERROR(VLOOKUP(E7,'60 m ručně'!A:B,2,0)),0,VLOOKUP(E7,'60 m ručně'!A:B,2,0)))</f>
        <v>25</v>
      </c>
      <c r="G7" s="9">
        <v>276</v>
      </c>
      <c r="H7" s="9">
        <v>286</v>
      </c>
      <c r="I7" s="9">
        <v>269</v>
      </c>
      <c r="J7" s="9">
        <f t="shared" si="0"/>
        <v>286</v>
      </c>
      <c r="K7" s="18">
        <f t="shared" si="1"/>
        <v>50</v>
      </c>
      <c r="L7" s="16">
        <v>21.62</v>
      </c>
      <c r="M7" s="18">
        <f t="shared" si="2"/>
        <v>79</v>
      </c>
      <c r="N7" s="28" t="s">
        <v>89</v>
      </c>
      <c r="O7" s="20">
        <f>VLOOKUP(N7,'600 m'!D:E,2,0)</f>
        <v>407</v>
      </c>
      <c r="P7" s="32">
        <f t="shared" si="3"/>
        <v>3</v>
      </c>
      <c r="Q7" s="18">
        <f t="shared" si="4"/>
        <v>561</v>
      </c>
    </row>
    <row r="8" spans="1:17" ht="42" customHeight="1">
      <c r="A8" s="13">
        <v>3</v>
      </c>
      <c r="B8" s="14" t="s">
        <v>36</v>
      </c>
      <c r="C8" s="15" t="s">
        <v>40</v>
      </c>
      <c r="D8" s="16">
        <v>10.04</v>
      </c>
      <c r="E8" s="17"/>
      <c r="F8" s="18">
        <f>IF(D8&gt;0,IF(ISERROR(INT((58.015*POWER((11.5-D8),1.81)))),0,INT((58.015*POWER((11.5-D8),1.81)))),IF(ISERROR(VLOOKUP(E8,'60 m ručně'!A:B,2,0)),0,VLOOKUP(E8,'60 m ručně'!A:B,2,0)))</f>
        <v>115</v>
      </c>
      <c r="G8" s="9">
        <v>299</v>
      </c>
      <c r="H8" s="9"/>
      <c r="I8" s="9"/>
      <c r="J8" s="9">
        <f t="shared" si="0"/>
        <v>299</v>
      </c>
      <c r="K8" s="18">
        <f t="shared" si="1"/>
        <v>65</v>
      </c>
      <c r="L8" s="16">
        <v>26.39</v>
      </c>
      <c r="M8" s="18">
        <f t="shared" si="2"/>
        <v>115</v>
      </c>
      <c r="N8" s="28" t="s">
        <v>90</v>
      </c>
      <c r="O8" s="20">
        <f>VLOOKUP(N8,'600 m'!D:E,2,0)</f>
        <v>197</v>
      </c>
      <c r="P8" s="32">
        <f t="shared" si="3"/>
        <v>5</v>
      </c>
      <c r="Q8" s="18">
        <f t="shared" si="4"/>
        <v>492</v>
      </c>
    </row>
    <row r="9" spans="1:17" ht="42" customHeight="1">
      <c r="A9" s="13">
        <v>4</v>
      </c>
      <c r="B9" s="14" t="s">
        <v>37</v>
      </c>
      <c r="C9" s="15" t="s">
        <v>39</v>
      </c>
      <c r="D9" s="16">
        <v>10.41</v>
      </c>
      <c r="E9" s="17"/>
      <c r="F9" s="18">
        <f>IF(D9&gt;0,IF(ISERROR(INT((58.015*POWER((11.5-D9),1.81)))),0,INT((58.015*POWER((11.5-D9),1.81)))),IF(ISERROR(VLOOKUP(E9,'60 m ručně'!A:B,2,0)),0,VLOOKUP(E9,'60 m ručně'!A:B,2,0)))</f>
        <v>67</v>
      </c>
      <c r="G9" s="9">
        <v>311</v>
      </c>
      <c r="H9" s="9">
        <v>283</v>
      </c>
      <c r="I9" s="9">
        <v>326</v>
      </c>
      <c r="J9" s="9">
        <f t="shared" si="0"/>
        <v>326</v>
      </c>
      <c r="K9" s="18">
        <f t="shared" si="1"/>
        <v>98</v>
      </c>
      <c r="L9" s="16">
        <v>18.56</v>
      </c>
      <c r="M9" s="18">
        <f t="shared" si="2"/>
        <v>56</v>
      </c>
      <c r="N9" s="28" t="s">
        <v>91</v>
      </c>
      <c r="O9" s="20">
        <f>VLOOKUP(N9,'600 m'!D:E,2,0)</f>
        <v>364</v>
      </c>
      <c r="P9" s="32">
        <f t="shared" si="3"/>
        <v>2</v>
      </c>
      <c r="Q9" s="18">
        <f t="shared" si="4"/>
        <v>585</v>
      </c>
    </row>
    <row r="10" spans="1:17" ht="42" customHeight="1">
      <c r="A10" s="13">
        <v>5</v>
      </c>
      <c r="B10" s="14" t="s">
        <v>86</v>
      </c>
      <c r="C10" s="15" t="s">
        <v>42</v>
      </c>
      <c r="D10" s="16">
        <v>10.66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42</v>
      </c>
      <c r="G10" s="9">
        <v>288</v>
      </c>
      <c r="H10" s="9">
        <v>267</v>
      </c>
      <c r="I10" s="9">
        <v>277</v>
      </c>
      <c r="J10" s="9">
        <f t="shared" si="0"/>
        <v>288</v>
      </c>
      <c r="K10" s="18">
        <f t="shared" si="1"/>
        <v>52</v>
      </c>
      <c r="L10" s="16">
        <v>22.13</v>
      </c>
      <c r="M10" s="18">
        <f t="shared" si="2"/>
        <v>82</v>
      </c>
      <c r="N10" s="28" t="s">
        <v>92</v>
      </c>
      <c r="O10" s="20">
        <f>VLOOKUP(N10,'600 m'!D:E,2,0)</f>
        <v>354</v>
      </c>
      <c r="P10" s="32">
        <f t="shared" si="3"/>
        <v>4</v>
      </c>
      <c r="Q10" s="18">
        <f t="shared" si="4"/>
        <v>530</v>
      </c>
    </row>
    <row r="11" spans="1:17" ht="42" customHeight="1">
      <c r="A11" s="13">
        <v>6</v>
      </c>
      <c r="B11" s="14" t="s">
        <v>87</v>
      </c>
      <c r="C11" s="15" t="s">
        <v>41</v>
      </c>
      <c r="D11" s="22">
        <v>11.29</v>
      </c>
      <c r="E11" s="23"/>
      <c r="F11" s="18">
        <f>IF(D11&gt;0,IF(ISERROR(INT((58.015*POWER((11.5-D11),1.81)))),0,INT((58.015*POWER((11.5-D11),1.81)))),IF(ISERROR(VLOOKUP(E11,'60 m ručně'!A:B,2,0)),0,VLOOKUP(E11,'60 m ručně'!A:B,2,0)))</f>
        <v>3</v>
      </c>
      <c r="G11" s="9">
        <v>240</v>
      </c>
      <c r="H11" s="9">
        <v>247</v>
      </c>
      <c r="I11" s="9">
        <v>231</v>
      </c>
      <c r="J11" s="9">
        <f t="shared" si="0"/>
        <v>247</v>
      </c>
      <c r="K11" s="18">
        <f t="shared" si="1"/>
        <v>14</v>
      </c>
      <c r="L11" s="16">
        <v>20</v>
      </c>
      <c r="M11" s="18">
        <f t="shared" si="2"/>
        <v>67</v>
      </c>
      <c r="N11" s="28" t="s">
        <v>93</v>
      </c>
      <c r="O11" s="20">
        <f>VLOOKUP(N11,'600 m'!D:E,2,0)</f>
        <v>202</v>
      </c>
      <c r="P11" s="32">
        <f t="shared" si="3"/>
        <v>6</v>
      </c>
      <c r="Q11" s="18">
        <f t="shared" si="4"/>
        <v>286</v>
      </c>
    </row>
    <row r="12" spans="2:17" ht="42" customHeight="1">
      <c r="B12" s="7" t="s">
        <v>25</v>
      </c>
      <c r="P12" s="41">
        <f>SUMIF(P6:P11,"&lt;=4",Q6:Q11)</f>
        <v>2365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24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>MAX(G15:I15)</f>
        <v>0</v>
      </c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8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0" zoomScaleNormal="50" zoomScalePageLayoutView="0" workbookViewId="0" topLeftCell="A1">
      <selection activeCell="N11" sqref="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62</v>
      </c>
    </row>
    <row r="3" spans="2:3" s="8" customFormat="1" ht="42" customHeight="1">
      <c r="B3" s="7"/>
      <c r="C3" s="7"/>
    </row>
    <row r="4" spans="1:17" ht="20.25">
      <c r="A4" s="37"/>
      <c r="B4" s="10" t="s">
        <v>10</v>
      </c>
      <c r="C4" s="10" t="s">
        <v>11</v>
      </c>
      <c r="D4" s="38" t="s">
        <v>12</v>
      </c>
      <c r="E4" s="38" t="s">
        <v>13</v>
      </c>
      <c r="F4" s="39" t="s">
        <v>14</v>
      </c>
      <c r="G4" s="40" t="s">
        <v>15</v>
      </c>
      <c r="H4" s="40"/>
      <c r="I4" s="40"/>
      <c r="J4" s="10"/>
      <c r="K4" s="39" t="s">
        <v>14</v>
      </c>
      <c r="L4" s="40" t="s">
        <v>16</v>
      </c>
      <c r="M4" s="39" t="s">
        <v>14</v>
      </c>
      <c r="N4" s="40" t="s">
        <v>17</v>
      </c>
      <c r="O4" s="39" t="s">
        <v>14</v>
      </c>
      <c r="P4" s="10" t="s">
        <v>18</v>
      </c>
      <c r="Q4" s="11" t="s">
        <v>14</v>
      </c>
    </row>
    <row r="5" spans="1:17" ht="20.25">
      <c r="A5" s="37"/>
      <c r="B5" s="10" t="s">
        <v>19</v>
      </c>
      <c r="C5" s="10" t="s">
        <v>20</v>
      </c>
      <c r="D5" s="38"/>
      <c r="E5" s="38"/>
      <c r="F5" s="39"/>
      <c r="G5" s="10" t="s">
        <v>21</v>
      </c>
      <c r="H5" s="10" t="s">
        <v>22</v>
      </c>
      <c r="I5" s="10" t="s">
        <v>23</v>
      </c>
      <c r="J5" s="10"/>
      <c r="K5" s="39"/>
      <c r="L5" s="40"/>
      <c r="M5" s="39"/>
      <c r="N5" s="40"/>
      <c r="O5" s="39"/>
      <c r="P5" s="12"/>
      <c r="Q5" s="11" t="s">
        <v>24</v>
      </c>
    </row>
    <row r="6" spans="1:17" ht="42" customHeight="1">
      <c r="A6" s="13">
        <v>1</v>
      </c>
      <c r="B6" s="14" t="s">
        <v>65</v>
      </c>
      <c r="C6" s="15" t="s">
        <v>39</v>
      </c>
      <c r="D6" s="16">
        <v>10.03</v>
      </c>
      <c r="E6" s="17"/>
      <c r="F6" s="18">
        <f>IF(D6&gt;0,IF(ISERROR(INT((58.015*POWER((11.5-D6),1.81)))),0,INT((58.015*POWER((11.5-D6),1.81)))),IF(ISERROR(VLOOKUP(E6,'60 m ručně'!A:B,2,0)),0,VLOOKUP(E6,'60 m ručně'!A:B,2,0)))</f>
        <v>116</v>
      </c>
      <c r="G6" s="9"/>
      <c r="H6" s="9">
        <v>273</v>
      </c>
      <c r="I6" s="9">
        <v>246</v>
      </c>
      <c r="J6" s="9">
        <f aca="true" t="shared" si="0" ref="J6:J11">MAX(G6:I6)</f>
        <v>273</v>
      </c>
      <c r="K6" s="18">
        <f aca="true" t="shared" si="1" ref="K6:K11">IF(ISERROR(INT((0.14354*POWER((J6-220),1.4)))),0,INT((0.14354*POWER((J6-220),1.4))))</f>
        <v>37</v>
      </c>
      <c r="L6" s="16">
        <v>18.54</v>
      </c>
      <c r="M6" s="18">
        <f aca="true" t="shared" si="2" ref="M6:M11">IF(ISERROR(INT((5.33*POWER((L6-10),1.1)))),0,INT((5.33*POWER((L6-10),1.1))))</f>
        <v>56</v>
      </c>
      <c r="N6" s="28" t="s">
        <v>70</v>
      </c>
      <c r="O6" s="20">
        <f>VLOOKUP(N6,'600 m'!D:E,2,0)</f>
        <v>9</v>
      </c>
      <c r="P6" s="32">
        <f aca="true" t="shared" si="3" ref="P6:P11">_xlfn.RANK.EQ(Q6:Q11,$Q$6:$Q$11)</f>
        <v>3</v>
      </c>
      <c r="Q6" s="18">
        <f aca="true" t="shared" si="4" ref="Q6:Q11">+O6+M6+K6+F6</f>
        <v>218</v>
      </c>
    </row>
    <row r="7" spans="1:17" ht="42" customHeight="1">
      <c r="A7" s="13">
        <v>2</v>
      </c>
      <c r="B7" s="14" t="s">
        <v>45</v>
      </c>
      <c r="C7" s="15" t="s">
        <v>39</v>
      </c>
      <c r="D7" s="16">
        <v>11.06</v>
      </c>
      <c r="E7" s="17"/>
      <c r="F7" s="18">
        <f>IF(D7&gt;0,IF(ISERROR(INT((58.015*POWER((11.5-D7),1.81)))),0,INT((58.015*POWER((11.5-D7),1.81)))),IF(ISERROR(VLOOKUP(E7,'60 m ručně'!A:B,2,0)),0,VLOOKUP(E7,'60 m ručně'!A:B,2,0)))</f>
        <v>13</v>
      </c>
      <c r="G7" s="9">
        <v>256</v>
      </c>
      <c r="H7" s="9">
        <v>259</v>
      </c>
      <c r="I7" s="9">
        <v>249</v>
      </c>
      <c r="J7" s="9">
        <f t="shared" si="0"/>
        <v>259</v>
      </c>
      <c r="K7" s="18">
        <f t="shared" si="1"/>
        <v>24</v>
      </c>
      <c r="L7" s="16">
        <v>33.89</v>
      </c>
      <c r="M7" s="18">
        <f t="shared" si="2"/>
        <v>174</v>
      </c>
      <c r="N7" s="28" t="s">
        <v>71</v>
      </c>
      <c r="O7" s="20">
        <f>VLOOKUP(N7,'600 m'!D:E,2,0)</f>
        <v>32</v>
      </c>
      <c r="P7" s="32">
        <f t="shared" si="3"/>
        <v>2</v>
      </c>
      <c r="Q7" s="18">
        <f t="shared" si="4"/>
        <v>243</v>
      </c>
    </row>
    <row r="8" spans="1:17" ht="42" customHeight="1">
      <c r="A8" s="13">
        <v>3</v>
      </c>
      <c r="B8" s="14" t="s">
        <v>66</v>
      </c>
      <c r="C8" s="15" t="s">
        <v>40</v>
      </c>
      <c r="D8" s="16">
        <v>11.44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247</v>
      </c>
      <c r="H8" s="9">
        <v>191</v>
      </c>
      <c r="I8" s="9">
        <v>201</v>
      </c>
      <c r="J8" s="9">
        <f t="shared" si="0"/>
        <v>247</v>
      </c>
      <c r="K8" s="18">
        <f t="shared" si="1"/>
        <v>14</v>
      </c>
      <c r="L8" s="16">
        <v>17.94</v>
      </c>
      <c r="M8" s="18">
        <f t="shared" si="2"/>
        <v>52</v>
      </c>
      <c r="N8" s="28" t="s">
        <v>72</v>
      </c>
      <c r="O8" s="20">
        <f>VLOOKUP(N8,'600 m'!D:E,2,0)</f>
        <v>122</v>
      </c>
      <c r="P8" s="32">
        <f t="shared" si="3"/>
        <v>5</v>
      </c>
      <c r="Q8" s="18">
        <f t="shared" si="4"/>
        <v>188</v>
      </c>
    </row>
    <row r="9" spans="1:17" ht="42" customHeight="1">
      <c r="A9" s="13">
        <v>4</v>
      </c>
      <c r="B9" s="14" t="s">
        <v>67</v>
      </c>
      <c r="C9" s="15" t="s">
        <v>40</v>
      </c>
      <c r="D9" s="16">
        <v>11.79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245</v>
      </c>
      <c r="H9" s="9">
        <v>196</v>
      </c>
      <c r="I9" s="9">
        <v>170</v>
      </c>
      <c r="J9" s="9">
        <f t="shared" si="0"/>
        <v>245</v>
      </c>
      <c r="K9" s="18">
        <f t="shared" si="1"/>
        <v>13</v>
      </c>
      <c r="L9" s="16">
        <v>24.07</v>
      </c>
      <c r="M9" s="18">
        <f t="shared" si="2"/>
        <v>97</v>
      </c>
      <c r="N9" s="28" t="s">
        <v>73</v>
      </c>
      <c r="O9" s="20">
        <f>VLOOKUP(N9,'600 m'!D:E,2,0)</f>
        <v>49</v>
      </c>
      <c r="P9" s="32">
        <f t="shared" si="3"/>
        <v>6</v>
      </c>
      <c r="Q9" s="18">
        <f t="shared" si="4"/>
        <v>159</v>
      </c>
    </row>
    <row r="10" spans="1:17" ht="42" customHeight="1">
      <c r="A10" s="13">
        <v>5</v>
      </c>
      <c r="B10" s="14" t="s">
        <v>68</v>
      </c>
      <c r="C10" s="15" t="s">
        <v>40</v>
      </c>
      <c r="D10" s="16">
        <v>11.96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220</v>
      </c>
      <c r="H10" s="9">
        <v>246</v>
      </c>
      <c r="I10" s="9">
        <v>239</v>
      </c>
      <c r="J10" s="9">
        <f t="shared" si="0"/>
        <v>246</v>
      </c>
      <c r="K10" s="18">
        <f t="shared" si="1"/>
        <v>13</v>
      </c>
      <c r="L10" s="16">
        <v>22.05</v>
      </c>
      <c r="M10" s="18">
        <f t="shared" si="2"/>
        <v>82</v>
      </c>
      <c r="N10" s="28" t="s">
        <v>74</v>
      </c>
      <c r="O10" s="20">
        <f>VLOOKUP(N10,'600 m'!D:E,2,0)</f>
        <v>117</v>
      </c>
      <c r="P10" s="32">
        <f t="shared" si="3"/>
        <v>4</v>
      </c>
      <c r="Q10" s="18">
        <f t="shared" si="4"/>
        <v>212</v>
      </c>
    </row>
    <row r="11" spans="1:17" ht="42" customHeight="1">
      <c r="A11" s="13">
        <v>6</v>
      </c>
      <c r="B11" s="14" t="s">
        <v>69</v>
      </c>
      <c r="C11" s="15" t="s">
        <v>42</v>
      </c>
      <c r="D11" s="22">
        <v>11.67</v>
      </c>
      <c r="E11" s="23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271</v>
      </c>
      <c r="H11" s="9">
        <v>180</v>
      </c>
      <c r="I11" s="9">
        <v>232</v>
      </c>
      <c r="J11" s="9">
        <f t="shared" si="0"/>
        <v>271</v>
      </c>
      <c r="K11" s="18">
        <f t="shared" si="1"/>
        <v>35</v>
      </c>
      <c r="L11" s="16">
        <v>20.09</v>
      </c>
      <c r="M11" s="18">
        <f t="shared" si="2"/>
        <v>67</v>
      </c>
      <c r="N11" s="28" t="s">
        <v>75</v>
      </c>
      <c r="O11" s="20">
        <f>VLOOKUP(N11,'600 m'!D:E,2,0)</f>
        <v>171</v>
      </c>
      <c r="P11" s="32">
        <f t="shared" si="3"/>
        <v>1</v>
      </c>
      <c r="Q11" s="18">
        <f t="shared" si="4"/>
        <v>273</v>
      </c>
    </row>
    <row r="12" spans="2:17" ht="42" customHeight="1" thickBot="1">
      <c r="B12" s="7" t="s">
        <v>25</v>
      </c>
      <c r="P12" s="41">
        <f>SUMIF(P6:P11,"&lt;=4",Q6:Q11)</f>
        <v>946</v>
      </c>
      <c r="Q12" s="41"/>
    </row>
    <row r="14" ht="20.25">
      <c r="B14" s="7" t="s">
        <v>26</v>
      </c>
    </row>
    <row r="15" spans="1:17" ht="41.25" customHeight="1">
      <c r="A15" s="13">
        <v>1</v>
      </c>
      <c r="B15" s="14"/>
      <c r="C15" s="24"/>
      <c r="D15" s="16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>MAX(G15:I15)</f>
        <v>0</v>
      </c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8"/>
      <c r="O15" s="20" t="e">
        <f>VLOOKUP(N15,'600 m'!D:E,2,0)</f>
        <v>#N/A</v>
      </c>
      <c r="P15" s="21"/>
      <c r="Q15" s="18" t="e">
        <f>+O15+M15+K15+F15</f>
        <v>#N/A</v>
      </c>
    </row>
    <row r="16" spans="1:17" ht="41.25" customHeight="1">
      <c r="A16" s="13">
        <v>2</v>
      </c>
      <c r="B16" s="14"/>
      <c r="C16" s="24"/>
      <c r="D16" s="16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5"/>
      <c r="O16" s="20"/>
      <c r="P16" s="21"/>
      <c r="Q16" s="18">
        <f>+O16+M16+K16+F16</f>
        <v>0</v>
      </c>
    </row>
    <row r="17" spans="1:17" ht="41.25" customHeight="1">
      <c r="A17" s="13">
        <v>3</v>
      </c>
      <c r="B17" s="14"/>
      <c r="C17" s="24"/>
      <c r="D17" s="16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5"/>
      <c r="O17" s="20"/>
      <c r="P17" s="21"/>
      <c r="Q17" s="18">
        <f>+O17+M17+K17+F17</f>
        <v>0</v>
      </c>
    </row>
    <row r="18" spans="1:17" ht="41.25" customHeight="1">
      <c r="A18" s="13">
        <v>4</v>
      </c>
      <c r="B18" s="14"/>
      <c r="C18" s="24"/>
      <c r="D18" s="16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>IF(ISERROR(INT((0.14354*POWER((J18-220),1.4)))),0,INT((0.14354*POWER((J18-220),1.4))))</f>
        <v>0</v>
      </c>
      <c r="L18" s="16"/>
      <c r="M18" s="18">
        <f>IF(ISERROR(INT((5.33*POWER((L18-10),1.1)))),0,INT((5.33*POWER((L18-10),1.1))))</f>
        <v>0</v>
      </c>
      <c r="N18" s="25"/>
      <c r="O18" s="20"/>
      <c r="P18" s="21"/>
      <c r="Q18" s="18">
        <f>+O18+M18+K18+F18</f>
        <v>0</v>
      </c>
    </row>
  </sheetData>
  <sheetProtection selectLockedCells="1" selectUnlockedCells="1"/>
  <mergeCells count="12">
    <mergeCell ref="K4:K5"/>
    <mergeCell ref="L4:L5"/>
    <mergeCell ref="M4:M5"/>
    <mergeCell ref="N4:N5"/>
    <mergeCell ref="O4:O5"/>
    <mergeCell ref="P12:Q12"/>
    <mergeCell ref="A1:Q1"/>
    <mergeCell ref="A4:A5"/>
    <mergeCell ref="D4:D5"/>
    <mergeCell ref="E4:E5"/>
    <mergeCell ref="F4:F5"/>
    <mergeCell ref="G4:I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Petr Vanický</cp:lastModifiedBy>
  <dcterms:created xsi:type="dcterms:W3CDTF">2016-05-18T14:58:03Z</dcterms:created>
  <dcterms:modified xsi:type="dcterms:W3CDTF">2016-06-22T18:32:24Z</dcterms:modified>
  <cp:category/>
  <cp:version/>
  <cp:contentType/>
  <cp:contentStatus/>
</cp:coreProperties>
</file>